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680" yWindow="2250" windowWidth="18270" windowHeight="3750" tabRatio="602"/>
  </bookViews>
  <sheets>
    <sheet name="InstID" sheetId="5" r:id="rId1"/>
    <sheet name="Data Form" sheetId="4" r:id="rId2"/>
    <sheet name="Final 2012 Results" sheetId="204" state="hidden" r:id="rId3"/>
    <sheet name="Results 2013" sheetId="159" state="hidden" r:id="rId4"/>
    <sheet name="Inst List" sheetId="3" state="hidden" r:id="rId5"/>
    <sheet name="1B (OLD)" sheetId="18" state="hidden" r:id="rId6"/>
    <sheet name="FourYrs_3A" sheetId="75" state="hidden" r:id="rId7"/>
    <sheet name="FourYrs_3B" sheetId="76" state="hidden" r:id="rId8"/>
    <sheet name="FourYrs_3C" sheetId="77" state="hidden" r:id="rId9"/>
    <sheet name="LINCOLN_1A" sheetId="205" state="hidden" r:id="rId10"/>
    <sheet name="HSSU_1A" sheetId="206" state="hidden" r:id="rId11"/>
    <sheet name="HSSU_2A" sheetId="207" state="hidden" r:id="rId12"/>
    <sheet name="HSSU_2B" sheetId="208" state="hidden" r:id="rId13"/>
    <sheet name="HSSU_4A" sheetId="209" state="hidden" r:id="rId14"/>
    <sheet name="HSSU_4B" sheetId="210" state="hidden" r:id="rId15"/>
    <sheet name="LINCOLN_2A" sheetId="211" state="hidden" r:id="rId16"/>
    <sheet name="LINCOLN_2B" sheetId="212" state="hidden" r:id="rId17"/>
    <sheet name="Lincoln_4A" sheetId="213" state="hidden" r:id="rId18"/>
    <sheet name="Lincoln_4B" sheetId="214" state="hidden" r:id="rId19"/>
    <sheet name="MSSU_1A" sheetId="215" state="hidden" r:id="rId20"/>
    <sheet name="MSSU_2A" sheetId="216" state="hidden" r:id="rId21"/>
    <sheet name="MSSU_2B" sheetId="217" state="hidden" r:id="rId22"/>
    <sheet name="MSSU_4A" sheetId="218" state="hidden" r:id="rId23"/>
    <sheet name="MSSU_4B" sheetId="219" state="hidden" r:id="rId24"/>
    <sheet name="MSU_1A" sheetId="220" state="hidden" r:id="rId25"/>
    <sheet name="MSU_2A" sheetId="221" state="hidden" r:id="rId26"/>
    <sheet name="MSU_2B" sheetId="222" state="hidden" r:id="rId27"/>
    <sheet name="MSU_4A" sheetId="223" state="hidden" r:id="rId28"/>
    <sheet name="MSU_4B" sheetId="224" state="hidden" r:id="rId29"/>
    <sheet name="NWMSU_1A" sheetId="225" state="hidden" r:id="rId30"/>
    <sheet name="NWMSU_2A" sheetId="226" state="hidden" r:id="rId31"/>
    <sheet name="NWMSU_2B" sheetId="227" state="hidden" r:id="rId32"/>
    <sheet name="NWMSU_4A" sheetId="228" state="hidden" r:id="rId33"/>
    <sheet name="NWMSU_4B" sheetId="229" state="hidden" r:id="rId34"/>
    <sheet name="SEMO_1A" sheetId="230" state="hidden" r:id="rId35"/>
    <sheet name="SEMO_2A" sheetId="231" state="hidden" r:id="rId36"/>
    <sheet name="SEMO_2B" sheetId="232" state="hidden" r:id="rId37"/>
    <sheet name="SEMO_4A" sheetId="233" state="hidden" r:id="rId38"/>
    <sheet name="SEMO_4B" sheetId="234" state="hidden" r:id="rId39"/>
    <sheet name="TRUMAN_1A" sheetId="235" state="hidden" r:id="rId40"/>
    <sheet name="TRUMAN_2A" sheetId="236" state="hidden" r:id="rId41"/>
    <sheet name="TRUMAN_2B" sheetId="237" state="hidden" r:id="rId42"/>
    <sheet name="TRUMAN_4A" sheetId="238" state="hidden" r:id="rId43"/>
    <sheet name="TRUMAN_4B" sheetId="239" state="hidden" r:id="rId44"/>
    <sheet name="UCMO_1A" sheetId="240" state="hidden" r:id="rId45"/>
    <sheet name="UCMO_2A" sheetId="241" state="hidden" r:id="rId46"/>
    <sheet name="UCMO_2B" sheetId="242" state="hidden" r:id="rId47"/>
    <sheet name="UCMO_4A" sheetId="243" state="hidden" r:id="rId48"/>
    <sheet name="UCMO_4B" sheetId="244" state="hidden" r:id="rId49"/>
    <sheet name="UM_1A" sheetId="255" state="hidden" r:id="rId50"/>
    <sheet name="UM_2A" sheetId="246" state="hidden" r:id="rId51"/>
    <sheet name="UM_2B" sheetId="247" state="hidden" r:id="rId52"/>
    <sheet name="UM_4A" sheetId="248" state="hidden" r:id="rId53"/>
    <sheet name="UM_4B" sheetId="249" state="hidden" r:id="rId54"/>
    <sheet name="WESTERN_1A" sheetId="250" state="hidden" r:id="rId55"/>
    <sheet name="WESTERN_2A" sheetId="251" state="hidden" r:id="rId56"/>
    <sheet name="WESTERN_2B" sheetId="252" state="hidden" r:id="rId57"/>
    <sheet name="WESTERN_4A" sheetId="253" state="hidden" r:id="rId58"/>
    <sheet name="WESTERN_4B" sheetId="254" state="hidden" r:id="rId59"/>
  </sheets>
  <definedNames>
    <definedName name="_4YRS_1B_AVERAGES">'1B (OLD)'!$A$1:$T$11</definedName>
    <definedName name="_xlnm._FilterDatabase" localSheetId="5" hidden="1">'1B (OLD)'!$A$1:$T$1</definedName>
    <definedName name="_xlnm._FilterDatabase" localSheetId="4" hidden="1">'Inst List'!$A$2:$B$12</definedName>
    <definedName name="erics_mistake">#REF!</definedName>
    <definedName name="HSSU_1A">#REF!</definedName>
    <definedName name="HSSU_2A">#REF!</definedName>
    <definedName name="HSSU_2B">#REF!</definedName>
    <definedName name="HSSU_4A">#REF!</definedName>
    <definedName name="HSSU_4B">#REF!</definedName>
    <definedName name="LINCOLN_1A">#REF!</definedName>
    <definedName name="LINCOLN_2A">#REF!</definedName>
    <definedName name="LINCOLN_2B">#REF!</definedName>
    <definedName name="Lincoln_4A">#REF!</definedName>
    <definedName name="Lincoln_4B">#REF!</definedName>
    <definedName name="LINN_1A">#REF!</definedName>
    <definedName name="LINN_2B">#REF!</definedName>
    <definedName name="MSSU_1A">#REF!</definedName>
    <definedName name="MSSU_2A">#REF!</definedName>
    <definedName name="MSSU_2B">#REF!</definedName>
    <definedName name="MSSU_4A">#REF!</definedName>
    <definedName name="MSSU_4B">#REF!</definedName>
    <definedName name="MSU_1A">#REF!</definedName>
    <definedName name="MSU_2A">#REF!</definedName>
    <definedName name="MSU_2B">#REF!</definedName>
    <definedName name="MSU_4A">#REF!</definedName>
    <definedName name="MSU_4B">#REF!</definedName>
    <definedName name="newtable">#REF!</definedName>
    <definedName name="NWMSU_1A">#REF!</definedName>
    <definedName name="NWMSU_2A">#REF!</definedName>
    <definedName name="NWMSU_2B">#REF!</definedName>
    <definedName name="NWMSU_4A">#REF!</definedName>
    <definedName name="NWMSU_4B">#REF!</definedName>
    <definedName name="SEMO_1A">#REF!</definedName>
    <definedName name="SEMO_2A">#REF!</definedName>
    <definedName name="SEMO_2B">#REF!</definedName>
    <definedName name="SEMO_4A">#REF!</definedName>
    <definedName name="SEMO_4B">#REF!</definedName>
    <definedName name="TOTALEXPCORE_EXPORT">#REF!</definedName>
    <definedName name="TOTALEXPCORE_EXPORT3">#REF!</definedName>
    <definedName name="TRUMAN_1A">#REF!</definedName>
    <definedName name="TRUMAN_2A">#REF!</definedName>
    <definedName name="TRUMAN_2B">#REF!</definedName>
    <definedName name="TRUMAN_4A">#REF!</definedName>
    <definedName name="TRUMAN_4B">#REF!</definedName>
    <definedName name="UCMO_1A">#REF!</definedName>
    <definedName name="UCMO_2A">UCMO_2A!$A$1:$M$16</definedName>
    <definedName name="UCMO_2B">#REF!</definedName>
    <definedName name="UCMO_4A">#REF!</definedName>
    <definedName name="UCMO_4B">#REF!</definedName>
    <definedName name="UM_1A">#REF!</definedName>
    <definedName name="UM_2A">#REF!</definedName>
    <definedName name="UM_2B">#REF!</definedName>
    <definedName name="UM_4A">#REF!</definedName>
    <definedName name="UM_4B">#REF!</definedName>
    <definedName name="UMCO_2A">#REF!</definedName>
    <definedName name="UMSYSTEM_1A" localSheetId="49">UM_1A!$A$1:$O$347</definedName>
    <definedName name="UMSYSTEM_1A">#REF!</definedName>
    <definedName name="UMSYSTEM_2B">#REF!</definedName>
    <definedName name="UMSYSTEM_4A">#REF!</definedName>
    <definedName name="UMSYSTEM_4B">#REF!</definedName>
    <definedName name="WESTERN_1A">#REF!</definedName>
    <definedName name="WESTERN_2A">#REF!</definedName>
    <definedName name="WESTERN_2B">#REF!</definedName>
    <definedName name="WESTERN_4A">#REF!</definedName>
    <definedName name="WESTERN_4B">#REF!</definedName>
  </definedNames>
  <calcPr calcId="125725" calcOnSave="0"/>
</workbook>
</file>

<file path=xl/calcChain.xml><?xml version="1.0" encoding="utf-8"?>
<calcChain xmlns="http://schemas.openxmlformats.org/spreadsheetml/2006/main">
  <c r="D98" i="4"/>
  <c r="D56"/>
  <c r="D42"/>
  <c r="D28"/>
  <c r="D14"/>
  <c r="D124"/>
  <c r="D84" l="1"/>
  <c r="B126"/>
  <c r="B127" s="1"/>
  <c r="B116"/>
  <c r="C115"/>
  <c r="D115" s="1"/>
  <c r="B115"/>
  <c r="D112"/>
  <c r="C59" l="1"/>
  <c r="B59"/>
  <c r="D59" l="1"/>
  <c r="B60"/>
  <c r="C31"/>
  <c r="B31"/>
  <c r="D31" l="1"/>
  <c r="B32"/>
  <c r="C17"/>
  <c r="D17" s="1"/>
  <c r="B17"/>
  <c r="B73" l="1"/>
  <c r="X12" i="77" l="1"/>
  <c r="W12"/>
  <c r="V12"/>
  <c r="X12" i="76"/>
  <c r="W12"/>
  <c r="V12"/>
  <c r="V12" i="75"/>
  <c r="X12"/>
  <c r="W12"/>
  <c r="C73" i="4" l="1"/>
  <c r="B74" s="1"/>
  <c r="C101"/>
  <c r="B101"/>
  <c r="C87"/>
  <c r="B88" s="1"/>
  <c r="B87"/>
  <c r="D87" l="1"/>
  <c r="B102"/>
  <c r="D101"/>
  <c r="D73"/>
  <c r="CS2" i="159"/>
  <c r="DF2" l="1"/>
  <c r="DB2"/>
  <c r="BY2"/>
  <c r="BU2"/>
  <c r="BN2"/>
  <c r="BJ2"/>
  <c r="BC2"/>
  <c r="AY2"/>
  <c r="Q2" l="1"/>
  <c r="U2"/>
  <c r="S12" i="77" l="1"/>
  <c r="R12"/>
  <c r="Q12"/>
  <c r="N12"/>
  <c r="M12"/>
  <c r="L12"/>
  <c r="I12"/>
  <c r="H12"/>
  <c r="G12"/>
  <c r="D12"/>
  <c r="C12"/>
  <c r="B12"/>
  <c r="S12" i="76"/>
  <c r="R12"/>
  <c r="Q12"/>
  <c r="N12" l="1"/>
  <c r="M12"/>
  <c r="L12"/>
  <c r="I12" l="1"/>
  <c r="H12"/>
  <c r="G12"/>
  <c r="D12" l="1"/>
  <c r="C12"/>
  <c r="B12"/>
  <c r="S12" i="75" l="1"/>
  <c r="R12"/>
  <c r="Q12"/>
  <c r="N12" l="1"/>
  <c r="M12"/>
  <c r="L12"/>
  <c r="I12" l="1"/>
  <c r="H12"/>
  <c r="G12"/>
  <c r="C12" l="1"/>
  <c r="D12"/>
  <c r="B12"/>
  <c r="D70" i="4" l="1"/>
  <c r="H3" l="1"/>
  <c r="A3"/>
  <c r="E87" l="1"/>
  <c r="A131"/>
  <c r="E73"/>
  <c r="I27"/>
  <c r="J27"/>
  <c r="I26"/>
  <c r="C133"/>
  <c r="D133"/>
  <c r="B133"/>
  <c r="B3"/>
  <c r="J26"/>
  <c r="J25"/>
  <c r="I25"/>
  <c r="E59"/>
  <c r="E17"/>
  <c r="F123"/>
  <c r="J56"/>
  <c r="J55"/>
  <c r="J13"/>
  <c r="J54"/>
  <c r="I56"/>
  <c r="I53"/>
  <c r="J109"/>
  <c r="E115"/>
  <c r="I55"/>
  <c r="J14"/>
  <c r="I11"/>
  <c r="J39"/>
  <c r="I109"/>
  <c r="J111"/>
  <c r="I39"/>
  <c r="L115"/>
  <c r="J42"/>
  <c r="I54"/>
  <c r="L59"/>
  <c r="I13"/>
  <c r="L17"/>
  <c r="J11"/>
  <c r="J40"/>
  <c r="J41"/>
  <c r="I110"/>
  <c r="I41"/>
  <c r="J110"/>
  <c r="J12"/>
  <c r="J112"/>
  <c r="I14"/>
  <c r="I12"/>
  <c r="I42"/>
  <c r="I111"/>
  <c r="I40"/>
  <c r="J53"/>
  <c r="I112"/>
  <c r="B18" l="1"/>
  <c r="K112"/>
  <c r="K111"/>
  <c r="K110"/>
  <c r="K109"/>
  <c r="J30"/>
  <c r="I30"/>
  <c r="C136"/>
  <c r="B135"/>
  <c r="B136"/>
  <c r="C134"/>
  <c r="C135"/>
  <c r="C140" s="1"/>
  <c r="B134"/>
  <c r="B123"/>
  <c r="CO2" i="159" s="1"/>
  <c r="C109" i="4"/>
  <c r="B97"/>
  <c r="BT2" i="159" s="1"/>
  <c r="C82" i="4"/>
  <c r="B81"/>
  <c r="BG2" i="159" s="1"/>
  <c r="C68" i="4"/>
  <c r="B67"/>
  <c r="C55"/>
  <c r="D55" s="1"/>
  <c r="B54"/>
  <c r="C39"/>
  <c r="C27"/>
  <c r="D27" s="1"/>
  <c r="B26"/>
  <c r="C13"/>
  <c r="D13" s="1"/>
  <c r="B12"/>
  <c r="C25"/>
  <c r="D25" s="1"/>
  <c r="C123"/>
  <c r="C110"/>
  <c r="B109"/>
  <c r="C95"/>
  <c r="D95" s="1"/>
  <c r="C83"/>
  <c r="B82"/>
  <c r="C69"/>
  <c r="B68"/>
  <c r="B55"/>
  <c r="AL2" i="159" s="1"/>
  <c r="C40" i="4"/>
  <c r="B39"/>
  <c r="D39" s="1"/>
  <c r="B27"/>
  <c r="P2" i="159" s="1"/>
  <c r="B13" i="4"/>
  <c r="D2" i="159" s="1"/>
  <c r="B110" i="4"/>
  <c r="B95"/>
  <c r="B83"/>
  <c r="BI2" i="159" s="1"/>
  <c r="C41" i="4"/>
  <c r="AE2" i="159" s="1"/>
  <c r="C11" i="4"/>
  <c r="D11" s="1"/>
  <c r="C111"/>
  <c r="C96"/>
  <c r="D96" s="1"/>
  <c r="B69"/>
  <c r="AX2" i="159" s="1"/>
  <c r="B40" i="4"/>
  <c r="D40" s="1"/>
  <c r="B111"/>
  <c r="CE2" i="159" s="1"/>
  <c r="C97" i="4"/>
  <c r="D97" s="1"/>
  <c r="B96"/>
  <c r="C81"/>
  <c r="C67"/>
  <c r="C54"/>
  <c r="D54" s="1"/>
  <c r="B53"/>
  <c r="B41"/>
  <c r="D41" s="1"/>
  <c r="C26"/>
  <c r="D26" s="1"/>
  <c r="B25"/>
  <c r="C12"/>
  <c r="D12" s="1"/>
  <c r="B11"/>
  <c r="C53"/>
  <c r="D53" s="1"/>
  <c r="I31"/>
  <c r="K27"/>
  <c r="J31"/>
  <c r="K25"/>
  <c r="DD2" i="159"/>
  <c r="DE2"/>
  <c r="AF2"/>
  <c r="CF2"/>
  <c r="E2"/>
  <c r="CP2"/>
  <c r="AM2"/>
  <c r="AR2"/>
  <c r="J2"/>
  <c r="CK2"/>
  <c r="A2"/>
  <c r="CT2"/>
  <c r="J115" i="4"/>
  <c r="J114"/>
  <c r="I115"/>
  <c r="I114"/>
  <c r="I45"/>
  <c r="I44"/>
  <c r="J44"/>
  <c r="J45"/>
  <c r="I17"/>
  <c r="I16"/>
  <c r="J17"/>
  <c r="J16"/>
  <c r="J59"/>
  <c r="J58"/>
  <c r="I59"/>
  <c r="I58"/>
  <c r="K97"/>
  <c r="K96"/>
  <c r="K95"/>
  <c r="K69"/>
  <c r="K67"/>
  <c r="J97"/>
  <c r="J95"/>
  <c r="I97"/>
  <c r="I95"/>
  <c r="K83"/>
  <c r="K82"/>
  <c r="K81"/>
  <c r="J96"/>
  <c r="I96"/>
  <c r="K68"/>
  <c r="I83"/>
  <c r="I82"/>
  <c r="J83"/>
  <c r="J82"/>
  <c r="I81"/>
  <c r="J81"/>
  <c r="I69"/>
  <c r="I68"/>
  <c r="I67"/>
  <c r="J69"/>
  <c r="J68"/>
  <c r="J67"/>
  <c r="K56"/>
  <c r="K55"/>
  <c r="K54"/>
  <c r="K53"/>
  <c r="K26"/>
  <c r="K40"/>
  <c r="K41"/>
  <c r="K42"/>
  <c r="K39"/>
  <c r="K11"/>
  <c r="K12"/>
  <c r="K13"/>
  <c r="K14"/>
  <c r="D123" l="1"/>
  <c r="B16"/>
  <c r="B45"/>
  <c r="B58"/>
  <c r="B139"/>
  <c r="B140"/>
  <c r="K115"/>
  <c r="K114"/>
  <c r="B72"/>
  <c r="AV2" i="159"/>
  <c r="DC2"/>
  <c r="C114" i="4"/>
  <c r="AJ2" i="159"/>
  <c r="B100" i="4"/>
  <c r="D109"/>
  <c r="C139"/>
  <c r="C44"/>
  <c r="B86"/>
  <c r="C100"/>
  <c r="CY2" i="159"/>
  <c r="CZ2"/>
  <c r="DA2"/>
  <c r="B114" i="4"/>
  <c r="C58"/>
  <c r="D58" s="1"/>
  <c r="C72"/>
  <c r="D72" s="1"/>
  <c r="C30"/>
  <c r="B30"/>
  <c r="B44"/>
  <c r="C86"/>
  <c r="C45"/>
  <c r="AB2" i="159"/>
  <c r="CR2"/>
  <c r="CV2" s="1"/>
  <c r="CD2"/>
  <c r="AD2"/>
  <c r="S2"/>
  <c r="AZ2"/>
  <c r="D67" i="4"/>
  <c r="D45"/>
  <c r="Z2" i="159"/>
  <c r="AW2"/>
  <c r="CC2"/>
  <c r="BB2"/>
  <c r="D69" i="4"/>
  <c r="Y2" i="159"/>
  <c r="D44" i="4"/>
  <c r="C2" i="159"/>
  <c r="BV2"/>
  <c r="H2"/>
  <c r="AQ2"/>
  <c r="BW2"/>
  <c r="R2"/>
  <c r="N2"/>
  <c r="AA2"/>
  <c r="AC2"/>
  <c r="BA2"/>
  <c r="D68" i="4"/>
  <c r="CG2" i="159"/>
  <c r="G2"/>
  <c r="BS2"/>
  <c r="AN2"/>
  <c r="I2"/>
  <c r="BR2"/>
  <c r="BL2"/>
  <c r="D82" i="4"/>
  <c r="AO2" i="159"/>
  <c r="BM2"/>
  <c r="D83" i="4"/>
  <c r="CQ2" i="159"/>
  <c r="CU2" s="1"/>
  <c r="T2"/>
  <c r="CJ2"/>
  <c r="BX2"/>
  <c r="C16" i="4"/>
  <c r="F2" i="159"/>
  <c r="AK2"/>
  <c r="B2"/>
  <c r="BH2"/>
  <c r="AP2"/>
  <c r="CH2"/>
  <c r="D110" i="4"/>
  <c r="BK2" i="159"/>
  <c r="D81" i="4"/>
  <c r="CI2" i="159"/>
  <c r="D111" i="4"/>
  <c r="O2" i="159"/>
  <c r="K45" i="4"/>
  <c r="K44"/>
  <c r="K58"/>
  <c r="J100"/>
  <c r="L83"/>
  <c r="I100"/>
  <c r="I101"/>
  <c r="J101"/>
  <c r="K59"/>
  <c r="L69"/>
  <c r="I72"/>
  <c r="L96"/>
  <c r="L97"/>
  <c r="L68"/>
  <c r="L95"/>
  <c r="I87"/>
  <c r="L81"/>
  <c r="J87"/>
  <c r="J86"/>
  <c r="L82"/>
  <c r="I86"/>
  <c r="J73"/>
  <c r="L67"/>
  <c r="I73"/>
  <c r="J72"/>
  <c r="K30"/>
  <c r="K31"/>
  <c r="K16"/>
  <c r="K17"/>
  <c r="B46" l="1"/>
  <c r="D114"/>
  <c r="D86"/>
  <c r="D30"/>
  <c r="D16"/>
  <c r="D100"/>
  <c r="W2" i="159"/>
  <c r="L72" i="4"/>
  <c r="AS2" i="159"/>
  <c r="BD2"/>
  <c r="K2"/>
  <c r="AT2"/>
  <c r="CW2"/>
  <c r="CX2" s="1"/>
  <c r="BZ2"/>
  <c r="V2"/>
  <c r="BE2"/>
  <c r="CM2"/>
  <c r="BP2"/>
  <c r="CA2"/>
  <c r="L2"/>
  <c r="AG2"/>
  <c r="CL2"/>
  <c r="AH2"/>
  <c r="BO2"/>
  <c r="I116" i="4"/>
  <c r="I60"/>
  <c r="I18"/>
  <c r="L87"/>
  <c r="I32"/>
  <c r="I46"/>
  <c r="L100"/>
  <c r="L101"/>
  <c r="L86"/>
  <c r="L73"/>
  <c r="I74" l="1"/>
  <c r="X2" i="159"/>
  <c r="AU2"/>
  <c r="M2"/>
  <c r="BF2"/>
  <c r="AI2"/>
  <c r="BQ2"/>
  <c r="CB2"/>
  <c r="CN2"/>
  <c r="I88" i="4"/>
  <c r="I102"/>
</calcChain>
</file>

<file path=xl/comments1.xml><?xml version="1.0" encoding="utf-8"?>
<comments xmlns="http://schemas.openxmlformats.org/spreadsheetml/2006/main">
  <authors>
    <author>Damon Ferlazzo</author>
    <author>echamber</author>
  </authors>
  <commentList>
    <comment ref="B9" authorId="0">
      <text>
        <r>
          <rPr>
            <b/>
            <sz val="9"/>
            <color indexed="81"/>
            <rFont val="Tahoma"/>
            <family val="2"/>
          </rPr>
          <t>RRFTCTA='Adjusted Full-Time Cohort'</t>
        </r>
        <r>
          <rPr>
            <sz val="9"/>
            <color indexed="81"/>
            <rFont val="Tahoma"/>
            <family val="2"/>
          </rPr>
          <t xml:space="preserve">
</t>
        </r>
      </text>
    </comment>
    <comment ref="C9" authorId="0">
      <text>
        <r>
          <rPr>
            <b/>
            <sz val="9"/>
            <color indexed="81"/>
            <rFont val="Tahoma"/>
            <family val="2"/>
          </rPr>
          <t>RET_NMF='Full-time Returners'</t>
        </r>
      </text>
    </comment>
    <comment ref="I9" authorId="0">
      <text>
        <r>
          <rPr>
            <b/>
            <sz val="9"/>
            <color indexed="81"/>
            <rFont val="Tahoma"/>
            <family val="2"/>
          </rPr>
          <t>RRFTCTA='Adjusted Full-Time Cohort'</t>
        </r>
        <r>
          <rPr>
            <sz val="9"/>
            <color indexed="81"/>
            <rFont val="Tahoma"/>
            <family val="2"/>
          </rPr>
          <t xml:space="preserve">
</t>
        </r>
      </text>
    </comment>
    <comment ref="J9" authorId="0">
      <text>
        <r>
          <rPr>
            <b/>
            <sz val="9"/>
            <color indexed="81"/>
            <rFont val="Tahoma"/>
            <family val="2"/>
          </rPr>
          <t>RET_NMF='Full-time Returners'</t>
        </r>
      </text>
    </comment>
    <comment ref="A11" authorId="0">
      <text>
        <r>
          <rPr>
            <b/>
            <sz val="9"/>
            <color indexed="81"/>
            <rFont val="Tahoma"/>
            <family val="2"/>
          </rPr>
          <t>IPEDS ef2008d - Total entering class and retention rates: Fall 2008</t>
        </r>
      </text>
    </comment>
    <comment ref="H11" authorId="0">
      <text>
        <r>
          <rPr>
            <b/>
            <sz val="9"/>
            <color indexed="81"/>
            <rFont val="Tahoma"/>
            <family val="2"/>
          </rPr>
          <t>IPEDS ef2008d - Total entering class and retention rates: Fall 2008</t>
        </r>
      </text>
    </comment>
    <comment ref="A12" authorId="0">
      <text>
        <r>
          <rPr>
            <b/>
            <sz val="9"/>
            <color indexed="81"/>
            <rFont val="Tahoma"/>
            <family val="2"/>
          </rPr>
          <t>IPEDS ef2009d - Total entering class and retention rates: Fall 2009</t>
        </r>
      </text>
    </comment>
    <comment ref="H12" authorId="0">
      <text>
        <r>
          <rPr>
            <b/>
            <sz val="9"/>
            <color indexed="81"/>
            <rFont val="Tahoma"/>
            <family val="2"/>
          </rPr>
          <t>IPEDS ef2009d - Total entering class and retention rates: Fall 2009</t>
        </r>
      </text>
    </comment>
    <comment ref="A13" authorId="0">
      <text>
        <r>
          <rPr>
            <b/>
            <sz val="9"/>
            <color indexed="81"/>
            <rFont val="Tahoma"/>
            <family val="2"/>
          </rPr>
          <t>IPEDS ef2010d - Total entering class and retention rates: Fall 2010</t>
        </r>
      </text>
    </comment>
    <comment ref="H13" authorId="0">
      <text>
        <r>
          <rPr>
            <b/>
            <sz val="9"/>
            <color indexed="81"/>
            <rFont val="Tahoma"/>
            <family val="2"/>
          </rPr>
          <t>IPEDS ef2010d - Total entering class and retention rates: Fall 2010</t>
        </r>
      </text>
    </comment>
    <comment ref="A14" authorId="0">
      <text>
        <r>
          <rPr>
            <b/>
            <sz val="9"/>
            <color indexed="81"/>
            <rFont val="Tahoma"/>
            <family val="2"/>
          </rPr>
          <t>IPEDS ef2011d - Total entering class and retention rates: Fall 2011</t>
        </r>
      </text>
    </comment>
    <comment ref="H14" authorId="0">
      <text>
        <r>
          <rPr>
            <b/>
            <sz val="9"/>
            <color indexed="81"/>
            <rFont val="Tahoma"/>
            <family val="2"/>
          </rPr>
          <t>IPEDS ef2011d - Total entering class and retention rates: Fall 2011</t>
        </r>
      </text>
    </comment>
    <comment ref="H119" authorId="1">
      <text>
        <r>
          <rPr>
            <b/>
            <sz val="9"/>
            <color indexed="81"/>
            <rFont val="Tahoma"/>
            <family val="2"/>
          </rPr>
          <t>echamber:</t>
        </r>
        <r>
          <rPr>
            <sz val="9"/>
            <color indexed="81"/>
            <rFont val="Tahoma"/>
            <family val="2"/>
          </rPr>
          <t xml:space="preserve">
CHANGE: Corrected FTE values to reflect correct corresponding time periods</t>
        </r>
      </text>
    </comment>
  </commentList>
</comments>
</file>

<file path=xl/sharedStrings.xml><?xml version="1.0" encoding="utf-8"?>
<sst xmlns="http://schemas.openxmlformats.org/spreadsheetml/2006/main" count="4550" uniqueCount="868">
  <si>
    <t>Institution Name - Long</t>
  </si>
  <si>
    <t>IPEDS UNITID</t>
  </si>
  <si>
    <r>
      <t xml:space="preserve">Select </t>
    </r>
    <r>
      <rPr>
        <sz val="11"/>
        <color theme="1"/>
        <rFont val="Calibri"/>
        <family val="2"/>
      </rPr>
      <t>↓</t>
    </r>
  </si>
  <si>
    <t>Numerator</t>
  </si>
  <si>
    <t>Denominator</t>
  </si>
  <si>
    <t>Rate</t>
  </si>
  <si>
    <t>FY 2010</t>
  </si>
  <si>
    <t>FY 2009</t>
  </si>
  <si>
    <t>FY 2008</t>
  </si>
  <si>
    <t>Result:</t>
  </si>
  <si>
    <t>Click Here to Go to Data Entry Form</t>
  </si>
  <si>
    <t>HSSU</t>
  </si>
  <si>
    <t>Harris-Stowe State University</t>
  </si>
  <si>
    <t>LINCOLN</t>
  </si>
  <si>
    <t>Lincoln University</t>
  </si>
  <si>
    <t>Missouri State University</t>
  </si>
  <si>
    <t>MSSU</t>
  </si>
  <si>
    <t>Missouri Southern State University</t>
  </si>
  <si>
    <t>Missouri Western State University</t>
  </si>
  <si>
    <t>NWMSU</t>
  </si>
  <si>
    <t>Northwest Missouri State University</t>
  </si>
  <si>
    <t>SEMO</t>
  </si>
  <si>
    <t>Southeast Missouri State University</t>
  </si>
  <si>
    <t>TRUMAN</t>
  </si>
  <si>
    <t>Truman State University</t>
  </si>
  <si>
    <t>UCMO</t>
  </si>
  <si>
    <t>University of Central Missouri</t>
  </si>
  <si>
    <t>University of Missouri-Kansas City</t>
  </si>
  <si>
    <t>University of Missouri-St Louis</t>
  </si>
  <si>
    <t>Instructions:</t>
  </si>
  <si>
    <t>Step 2). Complete Data Form</t>
  </si>
  <si>
    <t>University of Missouri</t>
  </si>
  <si>
    <t>Coppin State University</t>
  </si>
  <si>
    <t>Bowie State University</t>
  </si>
  <si>
    <t>CUNY College of Staten Island</t>
  </si>
  <si>
    <t>California State Polytechnic University-Pomona</t>
  </si>
  <si>
    <t>California State University-Fresno</t>
  </si>
  <si>
    <t>Cleveland State University</t>
  </si>
  <si>
    <t>DePaul University</t>
  </si>
  <si>
    <t>Florida International University</t>
  </si>
  <si>
    <t>Harrisburg University of Science and Technology</t>
  </si>
  <si>
    <t>Indiana University-Northwest</t>
  </si>
  <si>
    <t>Indiana University-Purdue University-Indianapolis</t>
  </si>
  <si>
    <t>Louisiana State University-Shreveport</t>
  </si>
  <si>
    <t>Macon State College</t>
  </si>
  <si>
    <t>Metropolitan State University</t>
  </si>
  <si>
    <t>Miami Dade College</t>
  </si>
  <si>
    <t>Morgan State University</t>
  </si>
  <si>
    <t>North Carolina Central University</t>
  </si>
  <si>
    <t>Northern Kentucky University</t>
  </si>
  <si>
    <t>Old Dominion University</t>
  </si>
  <si>
    <t>Pace University-New York</t>
  </si>
  <si>
    <t>Portland State University</t>
  </si>
  <si>
    <t>Rutgers University-Camden</t>
  </si>
  <si>
    <t>Rutgers University-Newark</t>
  </si>
  <si>
    <t>San Jose State University</t>
  </si>
  <si>
    <t>Southern Illinois University Edwardsville</t>
  </si>
  <si>
    <t>Syracuse University</t>
  </si>
  <si>
    <t>Temple University</t>
  </si>
  <si>
    <t>Texas State University-San Marcos</t>
  </si>
  <si>
    <t>The University of Tennessee at Chattanooga</t>
  </si>
  <si>
    <t>Towson University</t>
  </si>
  <si>
    <t>University of Alaska Anchorage</t>
  </si>
  <si>
    <t>University of Arkansas at Little Rock</t>
  </si>
  <si>
    <t>University of Arkansas-Fort Smith</t>
  </si>
  <si>
    <t>University of Baltimore</t>
  </si>
  <si>
    <t>University of Central Florida</t>
  </si>
  <si>
    <t>University of Central Oklahoma</t>
  </si>
  <si>
    <t>University of Colorado Denver</t>
  </si>
  <si>
    <t>University of Houston</t>
  </si>
  <si>
    <t>University of Louisville</t>
  </si>
  <si>
    <t>University of Massachusetts-Boston</t>
  </si>
  <si>
    <t>University of Michigan-Dearborn</t>
  </si>
  <si>
    <t>University of Nebraska at Omaha</t>
  </si>
  <si>
    <t>University of Nevada-Las Vegas</t>
  </si>
  <si>
    <t>University of New Haven</t>
  </si>
  <si>
    <t>University of North Carolina at Charlotte</t>
  </si>
  <si>
    <t>University of North Carolina at Greensboro</t>
  </si>
  <si>
    <t>University of North Florida</t>
  </si>
  <si>
    <t>University of North Texas</t>
  </si>
  <si>
    <t>University of South Carolina-Upstate</t>
  </si>
  <si>
    <t>University of South Florida-Polytechnic</t>
  </si>
  <si>
    <t>University of Washington-Tacoma Campus</t>
  </si>
  <si>
    <t>University of Wisconsin-Milwaukee</t>
  </si>
  <si>
    <t>University of Wisconsin-Parkside</t>
  </si>
  <si>
    <t>University of the District of Columbia</t>
  </si>
  <si>
    <t>Virginia Commonwealth University</t>
  </si>
  <si>
    <t>Wagner College</t>
  </si>
  <si>
    <t>Washington State University</t>
  </si>
  <si>
    <t>Wayne State University</t>
  </si>
  <si>
    <t>Weber State University</t>
  </si>
  <si>
    <t>Westfield State University</t>
  </si>
  <si>
    <t>Widener University-Main Campus</t>
  </si>
  <si>
    <t>Wright State University-Main Campus</t>
  </si>
  <si>
    <t>instnm</t>
  </si>
  <si>
    <t>RRFTCTA_2008</t>
  </si>
  <si>
    <t>RRFTCTA_2009</t>
  </si>
  <si>
    <t>RRFTCTA_2010</t>
  </si>
  <si>
    <t>RET_NMF_2008</t>
  </si>
  <si>
    <t>RET_NMF_2009</t>
  </si>
  <si>
    <t>RET_NMF_2010</t>
  </si>
  <si>
    <t>RET_RATE_2008</t>
  </si>
  <si>
    <t>RET_RATE_2009</t>
  </si>
  <si>
    <t>RET_RATE_2010</t>
  </si>
  <si>
    <t>MSU</t>
  </si>
  <si>
    <t>1A) Student Success and Progress: First-year Retention</t>
  </si>
  <si>
    <t>First-time Students</t>
  </si>
  <si>
    <t>Returning Students</t>
  </si>
  <si>
    <t>66th Percentile</t>
  </si>
  <si>
    <t xml:space="preserve"> University of Missouri (System)</t>
  </si>
  <si>
    <t>Air Force Institute of Technology-Graduate School of Engineering &amp; Management</t>
  </si>
  <si>
    <t>Alabama A &amp; M University</t>
  </si>
  <si>
    <t>Alabama State University</t>
  </si>
  <si>
    <t>Angelo State University</t>
  </si>
  <si>
    <t>Appalachian State University</t>
  </si>
  <si>
    <t>Arizona State University</t>
  </si>
  <si>
    <t>Arkansas State University-Main Campus</t>
  </si>
  <si>
    <t>Armstrong Atlantic State University</t>
  </si>
  <si>
    <t>Auburn University</t>
  </si>
  <si>
    <t>Auburn University Main Campus</t>
  </si>
  <si>
    <t>Ball State University</t>
  </si>
  <si>
    <t>Bloomsburg University of Pennsylvania</t>
  </si>
  <si>
    <t>Boise State University</t>
  </si>
  <si>
    <t>Bowling Green State University-Main Campus</t>
  </si>
  <si>
    <t>CUNY City College</t>
  </si>
  <si>
    <t>CUNY Graduate School and University Center</t>
  </si>
  <si>
    <t>CUNY Hunter College</t>
  </si>
  <si>
    <t>CUNY School of Law at Queens College</t>
  </si>
  <si>
    <t>California State University-Fullerton</t>
  </si>
  <si>
    <t>California State University-Long Beach</t>
  </si>
  <si>
    <t>California State University-Los Angeles</t>
  </si>
  <si>
    <t>California State University-Northridge</t>
  </si>
  <si>
    <t>California State University-Sacramento</t>
  </si>
  <si>
    <t>California State University-San Bernardino</t>
  </si>
  <si>
    <t>California State University-Stanislaus</t>
  </si>
  <si>
    <t>Central Connecticut State University</t>
  </si>
  <si>
    <t>Central Michigan University</t>
  </si>
  <si>
    <t>Chicago State University</t>
  </si>
  <si>
    <t>Clemson University</t>
  </si>
  <si>
    <t>College of William and Mary</t>
  </si>
  <si>
    <t>Colorado School of Mines</t>
  </si>
  <si>
    <t>Colorado State University</t>
  </si>
  <si>
    <t>Columbus State University</t>
  </si>
  <si>
    <t>Dakota State University</t>
  </si>
  <si>
    <t>Delaware State University</t>
  </si>
  <si>
    <t>Delta State University</t>
  </si>
  <si>
    <t>East Carolina University</t>
  </si>
  <si>
    <t>East Tennessee State University</t>
  </si>
  <si>
    <t>Eastern Kentucky University</t>
  </si>
  <si>
    <t>Eastern Michigan University</t>
  </si>
  <si>
    <t>Eastern Washington University</t>
  </si>
  <si>
    <t>Emporia State University</t>
  </si>
  <si>
    <t>Fayetteville State University</t>
  </si>
  <si>
    <t>Ferris State University</t>
  </si>
  <si>
    <t>Florida Agricultural and Mechanical University</t>
  </si>
  <si>
    <t>Florida Atlantic University</t>
  </si>
  <si>
    <t>Florida Gulf Coast University</t>
  </si>
  <si>
    <t>Florida State University</t>
  </si>
  <si>
    <t>George Mason University</t>
  </si>
  <si>
    <t>Georgia Institute of Technology-Main Campus</t>
  </si>
  <si>
    <t>Georgia Southern University</t>
  </si>
  <si>
    <t>Georgia State University</t>
  </si>
  <si>
    <t>Governors State University</t>
  </si>
  <si>
    <t>Grambling State University</t>
  </si>
  <si>
    <t>Grand Valley State University</t>
  </si>
  <si>
    <t>Idaho State University</t>
  </si>
  <si>
    <t>Illinois State University</t>
  </si>
  <si>
    <t>Indiana State University</t>
  </si>
  <si>
    <t>Indiana University of Pennsylvania-Main Campus</t>
  </si>
  <si>
    <t>Indiana University-Bloomington</t>
  </si>
  <si>
    <t>Iowa State University</t>
  </si>
  <si>
    <t>Jackson State University</t>
  </si>
  <si>
    <t>James Madison University</t>
  </si>
  <si>
    <t>Kansas State University</t>
  </si>
  <si>
    <t>Kean University</t>
  </si>
  <si>
    <t>Kennesaw State University</t>
  </si>
  <si>
    <t>Kent State University Kent Campus</t>
  </si>
  <si>
    <t>Kent State University at Kent</t>
  </si>
  <si>
    <t>Lamar University</t>
  </si>
  <si>
    <t>Langston University</t>
  </si>
  <si>
    <t>Louisiana State University Health Sciences Center at New Orleans</t>
  </si>
  <si>
    <t>Louisiana State University Health Sciences Center-Shreveport</t>
  </si>
  <si>
    <t>Louisiana State University and Agricultural &amp; Mechanical College</t>
  </si>
  <si>
    <t>Louisiana Tech University</t>
  </si>
  <si>
    <t>Marshall University</t>
  </si>
  <si>
    <t>Medical College of Georgia</t>
  </si>
  <si>
    <t>Medical University of South Carolina</t>
  </si>
  <si>
    <t>Miami University-Oxford</t>
  </si>
  <si>
    <t>Michigan State University</t>
  </si>
  <si>
    <t>Michigan Technological University</t>
  </si>
  <si>
    <t>Middle Tennessee State University</t>
  </si>
  <si>
    <t>Minnesota State University-Mankato</t>
  </si>
  <si>
    <t>Minnesota State University-Moorhead</t>
  </si>
  <si>
    <t>Mississippi State University</t>
  </si>
  <si>
    <t>Montana State University</t>
  </si>
  <si>
    <t>Montclair State University</t>
  </si>
  <si>
    <t>Naval Postgraduate School</t>
  </si>
  <si>
    <t>New Jersey Institute of Technology</t>
  </si>
  <si>
    <t>New Mexico Institute of Mining and Technology</t>
  </si>
  <si>
    <t>New Mexico State University-Main Campus</t>
  </si>
  <si>
    <t>Norfolk State University</t>
  </si>
  <si>
    <t>North Carolina A &amp; T State University</t>
  </si>
  <si>
    <t>North Carolina State University at Raleigh</t>
  </si>
  <si>
    <t>North Dakota State University-Main Campus</t>
  </si>
  <si>
    <t>North Georgia College &amp; State University</t>
  </si>
  <si>
    <t>Northeastern Ohio Universities Colleges of Medicine and Pharmacy</t>
  </si>
  <si>
    <t>Northeastern State University</t>
  </si>
  <si>
    <t>Northern Arizona University</t>
  </si>
  <si>
    <t>Northern Illinois University</t>
  </si>
  <si>
    <t>Oakland University</t>
  </si>
  <si>
    <t>Ohio State University-Main Campus</t>
  </si>
  <si>
    <t>Ohio University-Main Campus</t>
  </si>
  <si>
    <t>Oklahoma State University Center for Health Sciences</t>
  </si>
  <si>
    <t>Oklahoma State University-Main Campus</t>
  </si>
  <si>
    <t>Oregon Health &amp; Science University</t>
  </si>
  <si>
    <t>Oregon State University</t>
  </si>
  <si>
    <t>Pennsylvania State University-College of Medicine</t>
  </si>
  <si>
    <t>Pennsylvania State University-Main Campus</t>
  </si>
  <si>
    <t>Pennsylvania State University-Penn State Harrisburg</t>
  </si>
  <si>
    <t>Plymouth State University</t>
  </si>
  <si>
    <t>Prairie View A &amp; M University</t>
  </si>
  <si>
    <t>Purdue University-Main Campus</t>
  </si>
  <si>
    <t>Radford University</t>
  </si>
  <si>
    <t>Rhode Island College</t>
  </si>
  <si>
    <t>Rowan University</t>
  </si>
  <si>
    <t>Rutgers University-New Brunswick</t>
  </si>
  <si>
    <t>SUNY College of Environmental Science and Forestry</t>
  </si>
  <si>
    <t>SUNY College of Optometry</t>
  </si>
  <si>
    <t>SUNY Health Science Center at Brooklyn</t>
  </si>
  <si>
    <t>SUNY Health Science Center at Syracuse</t>
  </si>
  <si>
    <t>SUNY at Albany</t>
  </si>
  <si>
    <t>SUNY at Binghamton</t>
  </si>
  <si>
    <t>Saint Cloud State University</t>
  </si>
  <si>
    <t>Sam Houston State University</t>
  </si>
  <si>
    <t>San Diego State University</t>
  </si>
  <si>
    <t>San Francisco State University</t>
  </si>
  <si>
    <t>Slippery Rock University of Pennsylvania</t>
  </si>
  <si>
    <t>South Carolina State University</t>
  </si>
  <si>
    <t>South Dakota School of Mines and Technology</t>
  </si>
  <si>
    <t>South Dakota State University</t>
  </si>
  <si>
    <t>Southeastern Louisiana University</t>
  </si>
  <si>
    <t>Southern Connecticut State University</t>
  </si>
  <si>
    <t>Southern Illinois University Carbondale</t>
  </si>
  <si>
    <t>Southern University Law Center</t>
  </si>
  <si>
    <t>Southern University and A &amp; M College</t>
  </si>
  <si>
    <t>Southwestern Oklahoma State University</t>
  </si>
  <si>
    <t>Stephen F Austin State University</t>
  </si>
  <si>
    <t>Stony Brook University</t>
  </si>
  <si>
    <t>Tarleton State University</t>
  </si>
  <si>
    <t>Tennessee State University</t>
  </si>
  <si>
    <t>Tennessee Technological University</t>
  </si>
  <si>
    <t>Texas A &amp; M International University</t>
  </si>
  <si>
    <t>Texas A &amp; M University</t>
  </si>
  <si>
    <t>Texas A &amp; M University-Commerce</t>
  </si>
  <si>
    <t>Texas A &amp; M University-Corpus Christi</t>
  </si>
  <si>
    <t>Texas A &amp; M University-Kingsville</t>
  </si>
  <si>
    <t>Texas A &amp; M University-Texarkana</t>
  </si>
  <si>
    <t>Texas A&amp;M Health Science Center</t>
  </si>
  <si>
    <t>Texas Southern University</t>
  </si>
  <si>
    <t>Texas Tech University</t>
  </si>
  <si>
    <t>Texas Tech University Health Sciences Center</t>
  </si>
  <si>
    <t>Texas Woman's University</t>
  </si>
  <si>
    <t>The Dickinson School of Law of the Pennsylvania State University</t>
  </si>
  <si>
    <t>The Richard Stockton College of New Jersey</t>
  </si>
  <si>
    <t>The University of Alabama</t>
  </si>
  <si>
    <t>The University of Connecticut School of Medicine and Dentistry</t>
  </si>
  <si>
    <t>The University of Montana</t>
  </si>
  <si>
    <t>The University of Tennessee</t>
  </si>
  <si>
    <t>The University of Texas Health Science Center at Houston</t>
  </si>
  <si>
    <t>The University of Texas Health Science Center at San Antonio</t>
  </si>
  <si>
    <t>The University of Texas Medical Branch</t>
  </si>
  <si>
    <t>The University of Texas at Arlington</t>
  </si>
  <si>
    <t>The University of Texas at Austin</t>
  </si>
  <si>
    <t>The University of Texas at Brownsville</t>
  </si>
  <si>
    <t>The University of Texas at Dallas</t>
  </si>
  <si>
    <t>The University of Texas at El Paso</t>
  </si>
  <si>
    <t>The University of Texas at San Antonio</t>
  </si>
  <si>
    <t>The University of Texas at Tyler</t>
  </si>
  <si>
    <t>The University of Texas-Pan American</t>
  </si>
  <si>
    <t>The University of West Florida</t>
  </si>
  <si>
    <t>Troy University</t>
  </si>
  <si>
    <t>University at Buffalo</t>
  </si>
  <si>
    <t>University of Akron Main Campus</t>
  </si>
  <si>
    <t>University of Alabama at Birmingham</t>
  </si>
  <si>
    <t>University of Alabama in Huntsville</t>
  </si>
  <si>
    <t>University of Alaska Fairbanks</t>
  </si>
  <si>
    <t>University of Arizona</t>
  </si>
  <si>
    <t>University of Arkansas</t>
  </si>
  <si>
    <t>University of Arkansas Main Campus</t>
  </si>
  <si>
    <t>University of Arkansas for Medical Sciences</t>
  </si>
  <si>
    <t>University of California Hastings College of Law</t>
  </si>
  <si>
    <t>University of California-Berkeley</t>
  </si>
  <si>
    <t>University of California-Davis</t>
  </si>
  <si>
    <t>University of California-Irvine</t>
  </si>
  <si>
    <t>University of California-Los Angeles</t>
  </si>
  <si>
    <t>University of California-Merced</t>
  </si>
  <si>
    <t>University of California-Riverside</t>
  </si>
  <si>
    <t>University of California-San Diego</t>
  </si>
  <si>
    <t>University of California-San Francisco</t>
  </si>
  <si>
    <t>University of California-Santa Barbara</t>
  </si>
  <si>
    <t>University of California-Santa Cruz</t>
  </si>
  <si>
    <t>University of Central Arkansas</t>
  </si>
  <si>
    <t>University of Cincinnati-Main Campus</t>
  </si>
  <si>
    <t>University of Colorado at Boulder</t>
  </si>
  <si>
    <t>University of Colorado at Colorado Springs</t>
  </si>
  <si>
    <t>University of Connecticut</t>
  </si>
  <si>
    <t>University of Delaware</t>
  </si>
  <si>
    <t>University of Florida</t>
  </si>
  <si>
    <t>University of Georgia</t>
  </si>
  <si>
    <t>University of Hawaii at Hilo</t>
  </si>
  <si>
    <t>University of Hawaii at Manoa</t>
  </si>
  <si>
    <t>University of Houston-Clear Lake</t>
  </si>
  <si>
    <t>University of Idaho</t>
  </si>
  <si>
    <t>University of Illinois at Chicago</t>
  </si>
  <si>
    <t>University of Illinois at Springfield</t>
  </si>
  <si>
    <t>University of Illinois at Urbana-Champaign</t>
  </si>
  <si>
    <t>University of Iowa</t>
  </si>
  <si>
    <t>University of Kansas</t>
  </si>
  <si>
    <t>University of Kentucky</t>
  </si>
  <si>
    <t>University of Louisiana Monroe</t>
  </si>
  <si>
    <t>University of Louisiana at Lafayette</t>
  </si>
  <si>
    <t>University of Maine</t>
  </si>
  <si>
    <t>University of Maryland Eastern Shore</t>
  </si>
  <si>
    <t>University of Maryland-Baltimore</t>
  </si>
  <si>
    <t>University of Maryland-Baltimore County</t>
  </si>
  <si>
    <t>University of Maryland-College Park</t>
  </si>
  <si>
    <t>University of Maryland-University College</t>
  </si>
  <si>
    <t>University of Massachusetts Amherst</t>
  </si>
  <si>
    <t>University of Massachusetts Medical School Worcester</t>
  </si>
  <si>
    <t>University of Massachusetts-Dartmouth</t>
  </si>
  <si>
    <t>University of Massachusetts-Lowell</t>
  </si>
  <si>
    <t>University of Medicine and Dentistry of New Jersey</t>
  </si>
  <si>
    <t>University of Memphis</t>
  </si>
  <si>
    <t>University of Michigan-Ann Arbor</t>
  </si>
  <si>
    <t>University of Michigan-Flint</t>
  </si>
  <si>
    <t>University of Minnesota-Duluth</t>
  </si>
  <si>
    <t>University of Minnesota-Twin Cities</t>
  </si>
  <si>
    <t>University of Mississippi Main Campus</t>
  </si>
  <si>
    <t>University of Mississippi Medical Center</t>
  </si>
  <si>
    <t>University of Nebraska Medical Center</t>
  </si>
  <si>
    <t>University of Nebraska-Lincoln</t>
  </si>
  <si>
    <t>University of Nevada-Reno</t>
  </si>
  <si>
    <t>University of New Hampshire-Main Campus</t>
  </si>
  <si>
    <t>University of New Mexico-Main Campus</t>
  </si>
  <si>
    <t>University of New Orleans</t>
  </si>
  <si>
    <t>University of North Carolina at Chapel Hill</t>
  </si>
  <si>
    <t>University of North Carolina-Wilmington</t>
  </si>
  <si>
    <t>University of North Dakota</t>
  </si>
  <si>
    <t>University of North Texas Health Science Center</t>
  </si>
  <si>
    <t>University of Northern Colorado</t>
  </si>
  <si>
    <t>University of Northern Iowa</t>
  </si>
  <si>
    <t>University of Oklahoma Health Sciences Center</t>
  </si>
  <si>
    <t>University of Oklahoma Norman Campus</t>
  </si>
  <si>
    <t>University of Oregon</t>
  </si>
  <si>
    <t>University of Pittsburgh-Pittsburgh Campus</t>
  </si>
  <si>
    <t>University of Rhode Island</t>
  </si>
  <si>
    <t>University of South Alabama</t>
  </si>
  <si>
    <t>University of South Carolina-Columbia</t>
  </si>
  <si>
    <t>University of South Dakota</t>
  </si>
  <si>
    <t>University of South Florida</t>
  </si>
  <si>
    <t>University of South Florida-Main Campus</t>
  </si>
  <si>
    <t>University of Southern Indiana</t>
  </si>
  <si>
    <t>University of Southern Maine</t>
  </si>
  <si>
    <t>University of Southern Mississippi</t>
  </si>
  <si>
    <t>University of Texas Southwestern Medical Center at Dallas</t>
  </si>
  <si>
    <t>University of Toledo</t>
  </si>
  <si>
    <t>University of Utah</t>
  </si>
  <si>
    <t>University of Vermont</t>
  </si>
  <si>
    <t>University of Virginia-Main Campus</t>
  </si>
  <si>
    <t>University of Washington-Seattle Campus</t>
  </si>
  <si>
    <t>University of West Georgia</t>
  </si>
  <si>
    <t>University of Wisconsin-Eau Claire</t>
  </si>
  <si>
    <t>University of Wisconsin-La Crosse</t>
  </si>
  <si>
    <t>University of Wisconsin-Madison</t>
  </si>
  <si>
    <t>University of Wisconsin-Oshkosh</t>
  </si>
  <si>
    <t>University of Wisconsin-Stevens Point</t>
  </si>
  <si>
    <t>University of Wyoming</t>
  </si>
  <si>
    <t>University of the District of Columbia David A Clarke School of Law</t>
  </si>
  <si>
    <t>Upstate Medical University</t>
  </si>
  <si>
    <t>Utah State University</t>
  </si>
  <si>
    <t>Valdosta State University</t>
  </si>
  <si>
    <t>Virginia Polytechnic Institute and State University</t>
  </si>
  <si>
    <t>Virginia State University</t>
  </si>
  <si>
    <t>Washburn University</t>
  </si>
  <si>
    <t>West Texas A &amp; M University</t>
  </si>
  <si>
    <t>West Virginia School of Osteopathic Medicine</t>
  </si>
  <si>
    <t>West Virginia University</t>
  </si>
  <si>
    <t>Western Carolina University</t>
  </si>
  <si>
    <t>Western Connecticut State University</t>
  </si>
  <si>
    <t>Western Illinois University</t>
  </si>
  <si>
    <t>Western Kentucky University</t>
  </si>
  <si>
    <t>Western Michigan University</t>
  </si>
  <si>
    <t>Wichita State University</t>
  </si>
  <si>
    <t>William Paterson University of New Jersey</t>
  </si>
  <si>
    <t>Winona State University</t>
  </si>
  <si>
    <t>Youngstown State University</t>
  </si>
  <si>
    <t>UM</t>
  </si>
  <si>
    <t>1B) First-time full-time completion of 24 credit hours within first academic year</t>
  </si>
  <si>
    <t>Complete 24 Credits</t>
  </si>
  <si>
    <t>2A) Total Credentials Awarded, STEM Weighting</t>
  </si>
  <si>
    <t>STEM Awards</t>
  </si>
  <si>
    <t>Weighted Awards</t>
  </si>
  <si>
    <t>UW_DEGREES_2009</t>
  </si>
  <si>
    <t>UW_DEGREES_2010</t>
  </si>
  <si>
    <t>UW_DEGREES_2011</t>
  </si>
  <si>
    <t>WT_DEGREES_2009</t>
  </si>
  <si>
    <t>WT_DEGREES_2010</t>
  </si>
  <si>
    <t>WT_DEGREES_2011</t>
  </si>
  <si>
    <t>STEM_DEGREES_2009</t>
  </si>
  <si>
    <t>STEM_DEGREES_2010</t>
  </si>
  <si>
    <t>STEM_DEGREES_2011</t>
  </si>
  <si>
    <t>Colorado Mesa University</t>
  </si>
  <si>
    <t>Colorado State University-Fort Collins</t>
  </si>
  <si>
    <t>Eastern Virginia Medical School</t>
  </si>
  <si>
    <t>Georgia Health Sciences University</t>
  </si>
  <si>
    <t>Jacksonville State University</t>
  </si>
  <si>
    <t>Louisiana State University Health Sciences Center-New Orleans</t>
  </si>
  <si>
    <t>Minnesota State University Moorhead</t>
  </si>
  <si>
    <t>Missouri State University-Springfield</t>
  </si>
  <si>
    <t>Morehead State University</t>
  </si>
  <si>
    <t>Northeast Ohio Medical University</t>
  </si>
  <si>
    <t>Texas A &amp; M University-College Station</t>
  </si>
  <si>
    <t>Texas A &amp; M University-Galveston</t>
  </si>
  <si>
    <t>University of Alabama at Huntsville</t>
  </si>
  <si>
    <t>University of Colorado Boulder</t>
  </si>
  <si>
    <t>University of Colorado-Colorado Springs</t>
  </si>
  <si>
    <t>University of Louisiana-Monroe</t>
  </si>
  <si>
    <t>University of Mississippi</t>
  </si>
  <si>
    <t>University of North Carolina at Wilmington</t>
  </si>
  <si>
    <t>University of Texas Southwestern Medical Center</t>
  </si>
  <si>
    <t>Winston-Salem State University</t>
  </si>
  <si>
    <t>ficename</t>
  </si>
  <si>
    <t>ficecode</t>
  </si>
  <si>
    <t>total_0708</t>
  </si>
  <si>
    <t>success_0708</t>
  </si>
  <si>
    <t>Success_Rate_0708</t>
  </si>
  <si>
    <t>total_0809</t>
  </si>
  <si>
    <t>success_0809</t>
  </si>
  <si>
    <t>Success_Rate_0809</t>
  </si>
  <si>
    <t>total_0910</t>
  </si>
  <si>
    <t>success_0910</t>
  </si>
  <si>
    <t>Success_Rate_0910</t>
  </si>
  <si>
    <t>total_1011</t>
  </si>
  <si>
    <t>success_1011</t>
  </si>
  <si>
    <t>Success_Rate_1011</t>
  </si>
  <si>
    <t>total_avg7_10</t>
  </si>
  <si>
    <t>total_avg8_11</t>
  </si>
  <si>
    <t>success_avg7_10</t>
  </si>
  <si>
    <t>success_avg8_11</t>
  </si>
  <si>
    <t>Rate_avg7_10</t>
  </si>
  <si>
    <t>Rate_avg8_11</t>
  </si>
  <si>
    <t>002454</t>
  </si>
  <si>
    <t>002466</t>
  </si>
  <si>
    <t>002479</t>
  </si>
  <si>
    <t>002488</t>
  </si>
  <si>
    <t>002490</t>
  </si>
  <si>
    <t>002495</t>
  </si>
  <si>
    <t>002496</t>
  </si>
  <si>
    <t>002501</t>
  </si>
  <si>
    <t>002503</t>
  </si>
  <si>
    <t>888888</t>
  </si>
  <si>
    <t>ALL Awards (including STEM)</t>
  </si>
  <si>
    <t xml:space="preserve">2B) 150% of Time Undergraduate Graduation Rate </t>
  </si>
  <si>
    <t>Graduate within 150% of Normal Time</t>
  </si>
  <si>
    <t>Cohort_2008</t>
  </si>
  <si>
    <t>Cohort_2009</t>
  </si>
  <si>
    <t>Cohort_2010</t>
  </si>
  <si>
    <t>Completers_2008</t>
  </si>
  <si>
    <t>Completers_2009</t>
  </si>
  <si>
    <t>Completers_2010</t>
  </si>
  <si>
    <t xml:space="preserve"> Harris-Stowe State University</t>
  </si>
  <si>
    <t>Clark Atlanta University</t>
  </si>
  <si>
    <t>Johnson C. Smith University</t>
  </si>
  <si>
    <t>Kentucky State University</t>
  </si>
  <si>
    <t>RATE_2008</t>
  </si>
  <si>
    <t>RATE_2009</t>
  </si>
  <si>
    <t>RATE_2010</t>
  </si>
  <si>
    <t>Take</t>
  </si>
  <si>
    <t>N/A</t>
  </si>
  <si>
    <t>FY 2011</t>
  </si>
  <si>
    <t>3A) Quality of Student Learning: General Education</t>
  </si>
  <si>
    <t>3B) Quality of Student Learning: Major Fields</t>
  </si>
  <si>
    <t xml:space="preserve">3C) Quality of Student Learning: Professional/Occupational Licensure </t>
  </si>
  <si>
    <t>Pass / 50P</t>
  </si>
  <si>
    <t>4A)Percent of total education and general expenditures expended on the core mission</t>
  </si>
  <si>
    <t>Total E&amp;G Expenditures</t>
  </si>
  <si>
    <t>Percent</t>
  </si>
  <si>
    <t>Core Expenditures</t>
  </si>
  <si>
    <t>4B) Increase of Educational revenue  per full-time equivalent student at or below the increase in the CPI</t>
  </si>
  <si>
    <t xml:space="preserve"> Lincoln University</t>
  </si>
  <si>
    <t>Albany State University</t>
  </si>
  <si>
    <t>Alcorn State University</t>
  </si>
  <si>
    <t>Bluefield State College</t>
  </si>
  <si>
    <t>Central State University</t>
  </si>
  <si>
    <t>Cheyney University of Pennsylvania</t>
  </si>
  <si>
    <t>Elizabeth City State University</t>
  </si>
  <si>
    <t>Fort Valley State University</t>
  </si>
  <si>
    <t>Lincoln University of Pennsylvania</t>
  </si>
  <si>
    <t>Mississippi Valley State University</t>
  </si>
  <si>
    <t>Savannah State University</t>
  </si>
  <si>
    <t>Southern University at New Orleans</t>
  </si>
  <si>
    <t>University of Arkansas at Pine Bluff</t>
  </si>
  <si>
    <t>University of the Virgin Islands</t>
  </si>
  <si>
    <t>West Virginia State University</t>
  </si>
  <si>
    <t xml:space="preserve"> Missouri Southern State University</t>
  </si>
  <si>
    <t xml:space="preserve"> Southeast Missouri State University</t>
  </si>
  <si>
    <t>Murray State University</t>
  </si>
  <si>
    <t>University of Missouri-Columbia</t>
  </si>
  <si>
    <t xml:space="preserve"> Truman State University</t>
  </si>
  <si>
    <t>Eastern Connecticut State University</t>
  </si>
  <si>
    <t>Fort Lewis College</t>
  </si>
  <si>
    <t>Georgia College &amp; State University</t>
  </si>
  <si>
    <t>Henderson State University</t>
  </si>
  <si>
    <t>Keene State College</t>
  </si>
  <si>
    <t>Massachusetts College of Liberal Arts</t>
  </si>
  <si>
    <t>Midwestern State University</t>
  </si>
  <si>
    <t>New College of Florida</t>
  </si>
  <si>
    <t>Ramapo College of New Jersey</t>
  </si>
  <si>
    <t>SUNY at Geneseo</t>
  </si>
  <si>
    <t>Shepherd University</t>
  </si>
  <si>
    <t>Sonoma State University</t>
  </si>
  <si>
    <t>Southern Oregon University</t>
  </si>
  <si>
    <t>St. Mary's College of Maryland</t>
  </si>
  <si>
    <t>The Evergreen State College</t>
  </si>
  <si>
    <t>The University of Virginia's College at Wise</t>
  </si>
  <si>
    <t>University of Maine at Farmington</t>
  </si>
  <si>
    <t>University of Mary Washington</t>
  </si>
  <si>
    <t>University of Minnesota-Morris</t>
  </si>
  <si>
    <t>University of Montevallo</t>
  </si>
  <si>
    <t>University of North Carolina at Asheville</t>
  </si>
  <si>
    <t>University of Science and Arts of Oklahoma</t>
  </si>
  <si>
    <t>University of Wisconsin-Superior</t>
  </si>
  <si>
    <t>Bemidji State University</t>
  </si>
  <si>
    <t>Fort Hays State University</t>
  </si>
  <si>
    <t>Pittsburg State University</t>
  </si>
  <si>
    <t>St. Cloud State University</t>
  </si>
  <si>
    <t>University of Nebraska at Kearney</t>
  </si>
  <si>
    <t xml:space="preserve"> Missouri Western State University</t>
  </si>
  <si>
    <t>CUNY Medgar Evers College</t>
  </si>
  <si>
    <t>Cameron University</t>
  </si>
  <si>
    <t>Chadron State College</t>
  </si>
  <si>
    <t>Dalton State College</t>
  </si>
  <si>
    <t>Dickinson State University</t>
  </si>
  <si>
    <t>Dixie State College of Utah</t>
  </si>
  <si>
    <t>Granite State College</t>
  </si>
  <si>
    <t>Great Basin College</t>
  </si>
  <si>
    <t>Kent State University Ashtabula Campus</t>
  </si>
  <si>
    <t>Kent State University Geauga Campus</t>
  </si>
  <si>
    <t>Kent State University Stark Campus</t>
  </si>
  <si>
    <t>Kent State University Trumbull Campus</t>
  </si>
  <si>
    <t>Kent State University at Ashtabula</t>
  </si>
  <si>
    <t>Kent State University at Geauga</t>
  </si>
  <si>
    <t>Kent State University at Stark</t>
  </si>
  <si>
    <t>Kent State University at Trumbull</t>
  </si>
  <si>
    <t>Mayville State University</t>
  </si>
  <si>
    <t>Montana Tech of the University of Montana</t>
  </si>
  <si>
    <t>New Mexico Highlands University</t>
  </si>
  <si>
    <t>Northern Marianas College</t>
  </si>
  <si>
    <t>Ohio University-Chillicothe Campus</t>
  </si>
  <si>
    <t>Ohio University-Eastern Campus</t>
  </si>
  <si>
    <t>Ohio University-Lancaster Campus</t>
  </si>
  <si>
    <t>Ohio University-Southern Campus</t>
  </si>
  <si>
    <t>Ohio University-Zanesville Campus</t>
  </si>
  <si>
    <t>Pennsylvania College of Technology</t>
  </si>
  <si>
    <t>Peru State College</t>
  </si>
  <si>
    <t>Rogers State University</t>
  </si>
  <si>
    <t>Shawnee State University</t>
  </si>
  <si>
    <t>Sul Ross State University</t>
  </si>
  <si>
    <t>The University of Montana-Western</t>
  </si>
  <si>
    <t>Thomas Edison State College</t>
  </si>
  <si>
    <t>University of Alaska Southeast</t>
  </si>
  <si>
    <t>University of Arkansas at Monticello</t>
  </si>
  <si>
    <t>University of Houston-Downtown</t>
  </si>
  <si>
    <t>University of Maine at Augusta</t>
  </si>
  <si>
    <t>University of Maine at Fort Kent</t>
  </si>
  <si>
    <t>University of Maine at Presque Isle</t>
  </si>
  <si>
    <t>Utah Valley University</t>
  </si>
  <si>
    <t>Wayne State College</t>
  </si>
  <si>
    <t>West Virginia University at Parkersburg</t>
  </si>
  <si>
    <t>Western New Mexico University</t>
  </si>
  <si>
    <t>WESTERN</t>
  </si>
  <si>
    <t>Total Educational Revenue</t>
  </si>
  <si>
    <t>Total FTE</t>
  </si>
  <si>
    <t>Increase in CPI</t>
  </si>
  <si>
    <t xml:space="preserve">External funding received by the institution as a percentage of state appropriations.  </t>
  </si>
  <si>
    <t xml:space="preserve">The percentage of students in the freshman cohort who successfully complete English 101 within the first three semesters of enrollment. </t>
  </si>
  <si>
    <t>Percentage of students in the freshman cohort who are successfully retained after participating in a first-year learning community.</t>
  </si>
  <si>
    <t>The number of students each year who have participated in research, projects or creative activities that have resulted in a peer-reviewed publication, presentation, performance, exhibit or external award.</t>
  </si>
  <si>
    <t xml:space="preserve">Improved critical thinking as measured through the senior capstone experience. </t>
  </si>
  <si>
    <t>The percent of academic programs delivered with a direct instructional expense per credit hour below the mean of the peer group using a rolling three-year average.</t>
  </si>
  <si>
    <t>Increased number of graduates in STEM, health care and other critical disciplines of needed in the future workforce.</t>
  </si>
  <si>
    <t>Number of graduates earning degrees in professional and applied technology disciplines.</t>
  </si>
  <si>
    <t xml:space="preserve">Federally financed research and development expenditures as reflected in (1) total Federally financed R&amp;D expenditures, (2) the percentage share (market share) of all dollars expended that year, or (3) the rank of the university. </t>
  </si>
  <si>
    <t>External Funding</t>
  </si>
  <si>
    <t>State Appropriations</t>
  </si>
  <si>
    <t xml:space="preserve">Complete English 101 </t>
  </si>
  <si>
    <t>Entering Students</t>
  </si>
  <si>
    <t>Student who Particpate in Learning Community</t>
  </si>
  <si>
    <t>Retained</t>
  </si>
  <si>
    <t>M1</t>
  </si>
  <si>
    <t>M2</t>
  </si>
  <si>
    <t>M3</t>
  </si>
  <si>
    <t>STEM Completions</t>
  </si>
  <si>
    <t>Health Care Completions</t>
  </si>
  <si>
    <t>Completions in Critical Fields</t>
  </si>
  <si>
    <t>Participated in Senior Caposte</t>
  </si>
  <si>
    <t>Improved Critical Thinking</t>
  </si>
  <si>
    <t>Completions in Applied Technologies</t>
  </si>
  <si>
    <t>Total Federally Financed R&amp;D Expenditures</t>
  </si>
  <si>
    <t>Percentage share of Total Federally Financed R&amp;D Expenditures</t>
  </si>
  <si>
    <t>5) Custom Indicator:</t>
  </si>
  <si>
    <t>Please modify as nessary</t>
  </si>
  <si>
    <t>.</t>
  </si>
  <si>
    <t>Rate/Raw Number</t>
  </si>
  <si>
    <t>Custom Measure</t>
  </si>
  <si>
    <r>
      <t>FY 20</t>
    </r>
    <r>
      <rPr>
        <sz val="11"/>
        <color rgb="FFFF0000"/>
        <rFont val="Calibri"/>
        <family val="2"/>
        <scheme val="minor"/>
      </rPr>
      <t>xx</t>
    </r>
  </si>
  <si>
    <t xml:space="preserve"> Northwest Missouri State University</t>
  </si>
  <si>
    <t xml:space="preserve"> University of Central Missouri</t>
  </si>
  <si>
    <t>=IF(D139&gt;D138,"Met Performance Target",IF(D139&gt;F139,"Top 1/3 of Peers","Did Not Meet Target, Not in Top 1/3"))</t>
  </si>
  <si>
    <t>=IF(D99&gt;D98,"Met Performance Target","Did Not Meet Target, Not Benchmarked ")</t>
  </si>
  <si>
    <t>Sample Formulas:</t>
  </si>
  <si>
    <t>Fall 2009 Incoming Students (FY 2010)</t>
  </si>
  <si>
    <t>Inst</t>
  </si>
  <si>
    <t>Took</t>
  </si>
  <si>
    <t>Passed</t>
  </si>
  <si>
    <t>Lincoln</t>
  </si>
  <si>
    <t>Truman</t>
  </si>
  <si>
    <t>BA Recp</t>
  </si>
  <si>
    <t>umc</t>
  </si>
  <si>
    <t>umkc</t>
  </si>
  <si>
    <t>umsl</t>
  </si>
  <si>
    <t>must</t>
  </si>
  <si>
    <t>Tested</t>
  </si>
  <si>
    <t>Western</t>
  </si>
  <si>
    <t>Change</t>
  </si>
  <si>
    <t>Lowest 1/3</t>
  </si>
  <si>
    <t>Fall 2002 Incoming Students (IPEDS 2008)</t>
  </si>
  <si>
    <t>Fall 2003 Incoming Students (IPEDS 2009)</t>
  </si>
  <si>
    <t>Fall 2004 Incoming Students (IPEDS 2010)</t>
  </si>
  <si>
    <t>Fall 2009 Incoming Students (IPEDS 2010)</t>
  </si>
  <si>
    <t>Fall 2008 Incoming Students (IPEDS 2009)</t>
  </si>
  <si>
    <t>Fall 2007 Incoming Students (IPEDS 2008)</t>
  </si>
  <si>
    <t>core_mission08</t>
  </si>
  <si>
    <t>core_mission09</t>
  </si>
  <si>
    <t>core_mission10</t>
  </si>
  <si>
    <t>total_exp08</t>
  </si>
  <si>
    <t>total_exp09</t>
  </si>
  <si>
    <t>total_exp10</t>
  </si>
  <si>
    <t>Arkansas Tech University</t>
  </si>
  <si>
    <t>Clayton  State University</t>
  </si>
  <si>
    <t>Fairmont State University</t>
  </si>
  <si>
    <t>University System of Maryland</t>
  </si>
  <si>
    <t>Auburn University at Montgomery</t>
  </si>
  <si>
    <t>Central Washington University</t>
  </si>
  <si>
    <t>Indiana University-Purdue University-Fort Wayne</t>
  </si>
  <si>
    <t>Indiana University-South Bend</t>
  </si>
  <si>
    <t>Northern State University</t>
  </si>
  <si>
    <t>Southern Arkansas University Main Campus</t>
  </si>
  <si>
    <t>University of North Alabama</t>
  </si>
  <si>
    <t>University of West Alabama</t>
  </si>
  <si>
    <t>edu_rev10</t>
  </si>
  <si>
    <t>tot_fte10</t>
  </si>
  <si>
    <t>Deg Recp</t>
  </si>
  <si>
    <t>Percent of Grads</t>
  </si>
  <si>
    <t>INST</t>
  </si>
  <si>
    <t>1A_RRFTCTA_Y1</t>
  </si>
  <si>
    <t>1A_RRFTCTA_Y2</t>
  </si>
  <si>
    <t>1A_RRFTCTA_Y3</t>
  </si>
  <si>
    <t>1A_RRFTCTA_Y4</t>
  </si>
  <si>
    <t>1A_RET_NMF_Y1</t>
  </si>
  <si>
    <t>1A_RET_NMF_Y2</t>
  </si>
  <si>
    <t>1A_RET_NMF_Y3</t>
  </si>
  <si>
    <t>1A_RET_NMF_Y4</t>
  </si>
  <si>
    <t>1B_COM_24_HRS_Y1</t>
  </si>
  <si>
    <t>1B_COM_24_HRS_Y2</t>
  </si>
  <si>
    <t>1B_COM_24_HRS_Y3</t>
  </si>
  <si>
    <t>1B_COM_24_HRS_Y4</t>
  </si>
  <si>
    <t>1B_FTFTS_Y1</t>
  </si>
  <si>
    <t>1B_FTFTS_Y2</t>
  </si>
  <si>
    <t>1B_FTFTS_Y3</t>
  </si>
  <si>
    <t>1B_FTFTS_Y4</t>
  </si>
  <si>
    <t>2A_STEM_TOT_Y1</t>
  </si>
  <si>
    <t>2A_STEM_TOT_Y2</t>
  </si>
  <si>
    <t>2A_STEM_TOT_Y3</t>
  </si>
  <si>
    <t>2A_STEM_TOT_Y4</t>
  </si>
  <si>
    <t>2B_6YR_GRAD_Y1</t>
  </si>
  <si>
    <t>2B_FTS_Y1</t>
  </si>
  <si>
    <t>2B_6YR_GRAD_Y2</t>
  </si>
  <si>
    <t>2B_6YR_GRAD_Y3</t>
  </si>
  <si>
    <t>2B_6YR_GRAD_Y4</t>
  </si>
  <si>
    <t>2B_FTS_Y2</t>
  </si>
  <si>
    <t>2B_FTS_Y3</t>
  </si>
  <si>
    <t>2B_FTS_Y4</t>
  </si>
  <si>
    <t>3A_GEN_ED_P_Y1</t>
  </si>
  <si>
    <t>3A_GEN_ED_P_Y2</t>
  </si>
  <si>
    <t>3A_GEN_ED_P_Y3</t>
  </si>
  <si>
    <t>3A_GEN_ED_P_Y4</t>
  </si>
  <si>
    <t>3A_GEN_ED_A_Y1</t>
  </si>
  <si>
    <t>3A_GEN_ED_A_Y2</t>
  </si>
  <si>
    <t>3A_GEN_ED_A_Y3</t>
  </si>
  <si>
    <t>3A_GEN_ED_A_Y4</t>
  </si>
  <si>
    <t>3B_MAJ_PASS_Y1</t>
  </si>
  <si>
    <t>3B_MAJ_PASS_Y2</t>
  </si>
  <si>
    <t>3B_MAJ_PASS_Y3</t>
  </si>
  <si>
    <t>3B_MAJ_PASS_Y4</t>
  </si>
  <si>
    <t>3B_MAJ_ATT_Y1</t>
  </si>
  <si>
    <t>3B_MAJ_ATT_Y2</t>
  </si>
  <si>
    <t>3B_MAJ_ATT_Y3</t>
  </si>
  <si>
    <t>3B_MAJ_ATT_Y4</t>
  </si>
  <si>
    <t>3C_PROF_PASS_Y1</t>
  </si>
  <si>
    <t>3C_PROF_PASS_Y2</t>
  </si>
  <si>
    <t>3C_PROF_PASS_Y3</t>
  </si>
  <si>
    <t>3C_PROF_PASS_Y4</t>
  </si>
  <si>
    <t>3C_PROF_ATT_Y1</t>
  </si>
  <si>
    <t>3C_PROF_ATT_Y2</t>
  </si>
  <si>
    <t>3C_PROF_ATT_Y3</t>
  </si>
  <si>
    <t>3C_PROF_ATT_Y4</t>
  </si>
  <si>
    <t>4A_EDGEN_EX_Y1</t>
  </si>
  <si>
    <t>4A_EDGEN_EX_Y2</t>
  </si>
  <si>
    <t>4A_EDGEN_EX_Y3</t>
  </si>
  <si>
    <t>4A_EDGEN_EX_Y4</t>
  </si>
  <si>
    <t>4A_EXPEND_Y1</t>
  </si>
  <si>
    <t>4A_EXPEND_Y2</t>
  </si>
  <si>
    <t>4A_EXPEND_Y3</t>
  </si>
  <si>
    <t>4A_EXPEND_Y4</t>
  </si>
  <si>
    <t>4B_ED_REV_Y1</t>
  </si>
  <si>
    <t>4B_ED_REV_Y2</t>
  </si>
  <si>
    <t>4B_TOTAL_FTE_Y1</t>
  </si>
  <si>
    <t>4B_TOTAL_FTE_Y2</t>
  </si>
  <si>
    <t>5_NUMRATOR_Y1</t>
  </si>
  <si>
    <t>5_NUMRATOR_Y2</t>
  </si>
  <si>
    <t>5_NUMRATOR_Y3</t>
  </si>
  <si>
    <t>5_NUMRATOR_Y4</t>
  </si>
  <si>
    <t>5_DENOM_Y1</t>
  </si>
  <si>
    <t>5_DENOM_Y2</t>
  </si>
  <si>
    <t>5_DENOM_Y3</t>
  </si>
  <si>
    <t>5_DENOM_Y4</t>
  </si>
  <si>
    <t>1st 3YR RATE</t>
  </si>
  <si>
    <t>2st 3YR RATE</t>
  </si>
  <si>
    <t>Missouri State University-West Plains</t>
  </si>
  <si>
    <t>FY 2009-2011 3-year Total</t>
  </si>
  <si>
    <t>Falls 2007-2009 3-year Total</t>
  </si>
  <si>
    <t>1A_66P</t>
  </si>
  <si>
    <t>2B_66P</t>
  </si>
  <si>
    <t>4B_33P</t>
  </si>
  <si>
    <t>1A_2_3YP</t>
  </si>
  <si>
    <t>1A_1_3YP</t>
  </si>
  <si>
    <t>1A_RESULT</t>
  </si>
  <si>
    <t>1B_RESULT</t>
  </si>
  <si>
    <t>1B_1_3YP</t>
  </si>
  <si>
    <t>1B_2_3YP</t>
  </si>
  <si>
    <t>2A_1_3YP_SW</t>
  </si>
  <si>
    <t>2A_2_3YP_SW</t>
  </si>
  <si>
    <t>2A_TCA_Y1</t>
  </si>
  <si>
    <t>2A_TCA_Y2</t>
  </si>
  <si>
    <t>2A_TCA_Y3</t>
  </si>
  <si>
    <t>2A_TCA_Y4</t>
  </si>
  <si>
    <t>2A_RESULT</t>
  </si>
  <si>
    <t>2B_1_3YP</t>
  </si>
  <si>
    <t>2B_2_3YP</t>
  </si>
  <si>
    <t>2B_RESULT</t>
  </si>
  <si>
    <t>3A_1_3YP</t>
  </si>
  <si>
    <t>3A_2_3YP</t>
  </si>
  <si>
    <t>3A_RESULT</t>
  </si>
  <si>
    <t>3B_1_3YP</t>
  </si>
  <si>
    <t>3B_2_3YP</t>
  </si>
  <si>
    <t>3B_RESULT</t>
  </si>
  <si>
    <t>3C_1_3YP</t>
  </si>
  <si>
    <t>3C_2_3YP</t>
  </si>
  <si>
    <t>3C_RESULT</t>
  </si>
  <si>
    <t>4A_66P</t>
  </si>
  <si>
    <t>4A_1_3YP</t>
  </si>
  <si>
    <t>4A_2_3YP</t>
  </si>
  <si>
    <t>4A_RESULT</t>
  </si>
  <si>
    <t>4B_RATE_Y1</t>
  </si>
  <si>
    <t>4B_RATE_Y2</t>
  </si>
  <si>
    <t>4B_CHANGE</t>
  </si>
  <si>
    <t>4B_RESULT</t>
  </si>
  <si>
    <t>4B_CPI</t>
  </si>
  <si>
    <t>Data Source: IPEDS Enrollment</t>
  </si>
  <si>
    <t>Data Source: EMSAS Fall Enrollment, Term Registration</t>
  </si>
  <si>
    <t>Data Source: IPEDS Completions</t>
  </si>
  <si>
    <t>Data Source: IPEDS Graduation Rates</t>
  </si>
  <si>
    <t>Data Source: MDHE Performance Indicators Survey</t>
  </si>
  <si>
    <t>Data Source: IPEDS Finance</t>
  </si>
  <si>
    <t>Data Source: IPEDS Finance, Enrollment; BLS (for CPI)</t>
  </si>
  <si>
    <t>2009 GenEd Checks Out OK</t>
  </si>
  <si>
    <t>2011 GenEd Checks Out OK</t>
  </si>
  <si>
    <t>2010 GenEd Checks Out OK</t>
  </si>
  <si>
    <t>Fall 2010 Incoming Students (FY 2011)</t>
  </si>
  <si>
    <t>n/a</t>
  </si>
  <si>
    <t>Fall 2011 Incoming Students (FY 2012)</t>
  </si>
  <si>
    <t>FY 2012</t>
  </si>
  <si>
    <t>Percent of full-time, first-time, degree/certificate-seeking undergraduate students receiving Institutional grant aid</t>
  </si>
  <si>
    <t>full-time, first-time, degree/certificate-seeking undergrad students receiving Institutional grant aid</t>
  </si>
  <si>
    <t>full-time, first-time, degree/certificate-seeking undergrad students</t>
  </si>
  <si>
    <t>success_1112</t>
  </si>
  <si>
    <t>total_1112</t>
  </si>
  <si>
    <t>FY 2009 (IPEDS Completions 08-09)</t>
  </si>
  <si>
    <t>FY 2010 (IPEDS Completions 09-10)</t>
  </si>
  <si>
    <t>FY 2011 (IPEDS Completions 10-11)</t>
  </si>
  <si>
    <t>Period 1 3-year Rolling Avg.</t>
  </si>
  <si>
    <t>Period 2 3-year Rolling Avg.</t>
  </si>
  <si>
    <t>FY 2010-2012 3-year Total</t>
  </si>
  <si>
    <t>Fall 2010 Incoming Students (IPEDS 2011)</t>
  </si>
  <si>
    <t>Falls 2008-2010 3-year Total</t>
  </si>
  <si>
    <t>FY 2012 (IPEDS Completions 11-12)</t>
  </si>
  <si>
    <t>Fall 2005 Incoming Students (IPEDS 2011)</t>
  </si>
  <si>
    <t>IPEDS 2008-2010  3-year Total</t>
  </si>
  <si>
    <t>IPEDS 2009-2011 3-year Total</t>
  </si>
  <si>
    <t>FY 2008-2010  3-year Total</t>
  </si>
  <si>
    <t>FY 2013</t>
  </si>
  <si>
    <t>FY 2011-2013 3-year Total</t>
  </si>
  <si>
    <t>Number of Units Below Delaware Peer Group Average</t>
  </si>
  <si>
    <t>Total Units</t>
  </si>
  <si>
    <t>RRFTCTA_2011</t>
  </si>
  <si>
    <t>RET_NMF_2011</t>
  </si>
  <si>
    <t>RET_RATE_2011</t>
  </si>
  <si>
    <t>UW_DEGREES_2012</t>
  </si>
  <si>
    <t>WT_DEGREES_2012</t>
  </si>
  <si>
    <t>STEM_DEGREES_2012</t>
  </si>
  <si>
    <t>Cohort_2011</t>
  </si>
  <si>
    <t>Completers_2011</t>
  </si>
  <si>
    <t>RATE_2011</t>
  </si>
  <si>
    <t>core_mission11</t>
  </si>
  <si>
    <t>total_exp11</t>
  </si>
  <si>
    <t>BMRK_RT11</t>
  </si>
  <si>
    <t>edu_rev11</t>
  </si>
  <si>
    <t>tot_fte11</t>
  </si>
  <si>
    <t>PCT_CHG10_11</t>
  </si>
  <si>
    <t xml:space="preserve"> Missouri State University Springfield</t>
  </si>
  <si>
    <t>Buffalo State SUNY</t>
  </si>
  <si>
    <t>Louisiana State - Shreveport</t>
  </si>
  <si>
    <t>Metropolitan State University of Denver</t>
  </si>
  <si>
    <t>Un. of North TX</t>
  </si>
  <si>
    <t>Adams State University</t>
  </si>
  <si>
    <t>Montana State University Billings</t>
  </si>
  <si>
    <t>California State University-East Bay</t>
  </si>
  <si>
    <t>Frostburg State University</t>
  </si>
  <si>
    <t>Mississippi University for Women</t>
  </si>
  <si>
    <t>New Jersey City University</t>
  </si>
  <si>
    <t>SUNY Downstate Medical Center</t>
  </si>
  <si>
    <t>Salisbury University</t>
  </si>
  <si>
    <t>University of Colorado Colorado Springs</t>
  </si>
  <si>
    <t>University of North Carolina Wilmington</t>
  </si>
  <si>
    <t>Georgia Gwinnett College</t>
  </si>
  <si>
    <t>Kent State University at Salem</t>
  </si>
  <si>
    <t>Northern New Mexico College</t>
  </si>
  <si>
    <t>Ohio State University-Lima Campus</t>
  </si>
  <si>
    <t>Ohio State University-Mansfield Campus</t>
  </si>
  <si>
    <t>Ohio State University-Marion Campus</t>
  </si>
  <si>
    <t>Ohio State University-Newark Campus</t>
  </si>
  <si>
    <t>Dixie State University</t>
  </si>
  <si>
    <t>Fall 2012 Incoming Students (FY 2013)</t>
  </si>
  <si>
    <r>
      <t xml:space="preserve">Complete all yellow fields, update blue fields </t>
    </r>
    <r>
      <rPr>
        <u/>
        <sz val="24"/>
        <color theme="1"/>
        <rFont val="Calibri"/>
        <family val="2"/>
        <scheme val="minor"/>
      </rPr>
      <t>if</t>
    </r>
    <r>
      <rPr>
        <sz val="24"/>
        <color theme="1"/>
        <rFont val="Calibri"/>
        <family val="2"/>
        <scheme val="minor"/>
      </rPr>
      <t xml:space="preserve"> needed </t>
    </r>
  </si>
  <si>
    <t>FOR REFENCE ONLY</t>
  </si>
  <si>
    <t>PLEASE COMPLETE BELOW</t>
  </si>
  <si>
    <t>Key:          Prior Reported                             Calculated Field                                   Please Update                          Reference Data</t>
  </si>
  <si>
    <t>Key:          Please Update               Calculated Field               Prior Reported (update if needed)</t>
  </si>
  <si>
    <t xml:space="preserve">                  Reference Data</t>
  </si>
  <si>
    <t xml:space="preserve">Key:          Prior Reported (Update if Necessary)                             Calculated Field                                   Please Provide                       </t>
  </si>
  <si>
    <t>Select ↓</t>
  </si>
  <si>
    <t>http://www.dhe.mo.gov/documents/PerformanceFundingReport.pdf</t>
  </si>
  <si>
    <r>
      <t xml:space="preserve">Note: Data DHE currently possesses is provided on the right-hand side of the data form for reference only. You must complete all yellow fields. Only data provided by institutions will determine whether or not an institution met its target.  Page 3 of the Performance Funding Model States that </t>
    </r>
    <r>
      <rPr>
        <sz val="24"/>
        <color rgb="FFFF0000"/>
        <rFont val="Calibri"/>
        <family val="2"/>
        <scheme val="minor"/>
      </rPr>
      <t>all numbers will be expressed in tenths</t>
    </r>
    <r>
      <rPr>
        <sz val="24"/>
        <color theme="1"/>
        <rFont val="Calibri"/>
        <family val="2"/>
        <scheme val="minor"/>
      </rPr>
      <t>.</t>
    </r>
  </si>
  <si>
    <t>Step 1). Select Your Institution Below (Click )</t>
  </si>
  <si>
    <t>Gen Ed. Benchmark</t>
  </si>
  <si>
    <t>Benchmark</t>
  </si>
  <si>
    <t>PLEASE UPDATE USING A CUSTOM FORMULA. SEE EXAMPLES BELOW</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</si>
</sst>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 #,##0_);_(* \(#,##0\);_(* &quot;-&quot;??_);_(@_)"/>
    <numFmt numFmtId="165" formatCode="&quot;$&quot;#,##0.00"/>
    <numFmt numFmtId="166" formatCode="0.0%"/>
  </numFmts>
  <fonts count="29">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font>
    <font>
      <u/>
      <sz val="11"/>
      <color theme="10"/>
      <name val="Calibri"/>
      <family val="2"/>
    </font>
    <font>
      <u/>
      <sz val="24"/>
      <color theme="10"/>
      <name val="Calibri"/>
      <family val="2"/>
    </font>
    <font>
      <i/>
      <sz val="11"/>
      <color theme="1"/>
      <name val="Calibri"/>
      <family val="2"/>
      <scheme val="minor"/>
    </font>
    <font>
      <sz val="10"/>
      <name val="MS Sans Serif"/>
      <family val="2"/>
    </font>
    <font>
      <sz val="10"/>
      <name val="MS Sans Serif"/>
      <family val="2"/>
    </font>
    <font>
      <sz val="11"/>
      <color theme="0"/>
      <name val="Calibri"/>
      <family val="2"/>
      <scheme val="minor"/>
    </font>
    <font>
      <sz val="11"/>
      <color rgb="FFFF0000"/>
      <name val="Calibri"/>
      <family val="2"/>
      <scheme val="minor"/>
    </font>
    <font>
      <i/>
      <sz val="11"/>
      <color rgb="FFFF0000"/>
      <name val="Calibri"/>
      <family val="2"/>
      <scheme val="minor"/>
    </font>
    <font>
      <u/>
      <sz val="10"/>
      <color indexed="12"/>
      <name val="MS Sans Serif"/>
      <family val="2"/>
    </font>
    <font>
      <u/>
      <sz val="24"/>
      <color theme="1"/>
      <name val="Calibri"/>
      <family val="2"/>
      <scheme val="minor"/>
    </font>
    <font>
      <sz val="24"/>
      <color theme="1"/>
      <name val="Calibri"/>
      <family val="2"/>
      <scheme val="minor"/>
    </font>
    <font>
      <sz val="10"/>
      <name val="MS Sans Serif"/>
      <family val="2"/>
    </font>
    <font>
      <sz val="10"/>
      <name val="MS Sans Serif"/>
      <family val="2"/>
    </font>
    <font>
      <sz val="10"/>
      <name val="MS Sans Serif"/>
      <family val="2"/>
    </font>
    <font>
      <sz val="10"/>
      <name val="MS Sans Serif"/>
      <family val="2"/>
    </font>
    <font>
      <sz val="9"/>
      <color indexed="81"/>
      <name val="Tahoma"/>
      <family val="2"/>
    </font>
    <font>
      <b/>
      <sz val="9"/>
      <color indexed="81"/>
      <name val="Tahoma"/>
      <family val="2"/>
    </font>
    <font>
      <sz val="10"/>
      <name val="MS Sans Serif"/>
      <family val="2"/>
    </font>
    <font>
      <sz val="11"/>
      <name val="Calibri"/>
      <family val="2"/>
      <scheme val="minor"/>
    </font>
    <font>
      <b/>
      <sz val="12"/>
      <color theme="1"/>
      <name val="Calibri"/>
      <family val="2"/>
      <scheme val="minor"/>
    </font>
    <font>
      <sz val="10"/>
      <name val="MS Sans Serif"/>
      <family val="2"/>
    </font>
    <font>
      <b/>
      <sz val="18"/>
      <color theme="1"/>
      <name val="Calibri"/>
      <family val="2"/>
      <scheme val="minor"/>
    </font>
    <font>
      <sz val="24"/>
      <color rgb="FFFF0000"/>
      <name val="Calibri"/>
      <family val="2"/>
      <scheme val="minor"/>
    </font>
    <font>
      <b/>
      <sz val="11"/>
      <color rgb="FFFF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9"/>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8">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43" fontId="1" fillId="0" borderId="0" applyFont="0" applyFill="0" applyBorder="0" applyAlignment="0" applyProtection="0"/>
    <xf numFmtId="0" fontId="8" fillId="0" borderId="0"/>
    <xf numFmtId="0" fontId="9" fillId="0" borderId="0"/>
    <xf numFmtId="0" fontId="13" fillId="0" borderId="0" applyNumberFormat="0" applyFill="0" applyBorder="0" applyAlignment="0" applyProtection="0"/>
    <xf numFmtId="0" fontId="16" fillId="0" borderId="0"/>
    <xf numFmtId="0" fontId="17" fillId="0" borderId="0"/>
    <xf numFmtId="0" fontId="18" fillId="0" borderId="0"/>
    <xf numFmtId="0" fontId="19" fillId="0" borderId="0"/>
    <xf numFmtId="44" fontId="1" fillId="0" borderId="0" applyFont="0" applyFill="0" applyBorder="0" applyAlignment="0" applyProtection="0"/>
    <xf numFmtId="0" fontId="22" fillId="0" borderId="0"/>
    <xf numFmtId="0" fontId="8" fillId="0" borderId="0"/>
    <xf numFmtId="0" fontId="8" fillId="0" borderId="0"/>
    <xf numFmtId="0" fontId="8" fillId="0" borderId="0"/>
    <xf numFmtId="0" fontId="8" fillId="0" borderId="0"/>
    <xf numFmtId="0" fontId="25" fillId="0" borderId="0"/>
  </cellStyleXfs>
  <cellXfs count="160">
    <xf numFmtId="0" fontId="0" fillId="0" borderId="0" xfId="0"/>
    <xf numFmtId="0" fontId="6" fillId="0" borderId="0" xfId="2" applyFont="1" applyAlignment="1" applyProtection="1">
      <alignment horizontal="center"/>
    </xf>
    <xf numFmtId="0" fontId="0" fillId="0" borderId="9" xfId="0" applyBorder="1"/>
    <xf numFmtId="0" fontId="0" fillId="0" borderId="0" xfId="0" applyBorder="1" applyProtection="1"/>
    <xf numFmtId="0" fontId="0" fillId="0" borderId="0" xfId="0" applyFill="1" applyBorder="1" applyProtection="1"/>
    <xf numFmtId="0" fontId="0" fillId="0" borderId="0" xfId="0"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Alignment="1" applyProtection="1">
      <alignment wrapText="1"/>
    </xf>
    <xf numFmtId="10" fontId="0" fillId="3" borderId="0" xfId="1" applyNumberFormat="1" applyFont="1" applyFill="1" applyBorder="1" applyProtection="1"/>
    <xf numFmtId="0" fontId="0" fillId="3" borderId="5" xfId="0" applyFill="1" applyBorder="1" applyProtection="1"/>
    <xf numFmtId="0" fontId="0" fillId="2" borderId="4" xfId="0" applyFill="1" applyBorder="1" applyProtection="1"/>
    <xf numFmtId="0" fontId="0" fillId="2" borderId="5" xfId="0" applyFill="1" applyBorder="1" applyProtection="1"/>
    <xf numFmtId="0" fontId="2" fillId="0" borderId="6" xfId="0" applyFont="1" applyBorder="1" applyProtection="1"/>
    <xf numFmtId="1" fontId="0" fillId="0" borderId="0" xfId="0" applyNumberFormat="1" applyFill="1" applyBorder="1" applyAlignment="1" applyProtection="1"/>
    <xf numFmtId="0" fontId="3" fillId="0" borderId="0" xfId="0" applyFont="1" applyFill="1" applyBorder="1" applyProtection="1"/>
    <xf numFmtId="0" fontId="0" fillId="0" borderId="1" xfId="0" applyBorder="1" applyAlignment="1" applyProtection="1">
      <alignment vertical="center" wrapText="1"/>
    </xf>
    <xf numFmtId="0" fontId="7" fillId="0" borderId="4" xfId="0" applyFont="1" applyBorder="1" applyAlignment="1" applyProtection="1">
      <alignment vertical="center" wrapText="1"/>
    </xf>
    <xf numFmtId="0" fontId="0" fillId="0" borderId="0" xfId="0" applyBorder="1" applyAlignment="1" applyProtection="1">
      <alignment horizontal="left" vertical="top" wrapText="1"/>
    </xf>
    <xf numFmtId="164" fontId="0" fillId="2" borderId="0" xfId="3" applyNumberFormat="1" applyFont="1" applyFill="1" applyBorder="1" applyProtection="1"/>
    <xf numFmtId="164" fontId="0" fillId="3" borderId="0" xfId="3" applyNumberFormat="1" applyFont="1" applyFill="1" applyBorder="1" applyProtection="1"/>
    <xf numFmtId="9" fontId="0" fillId="2" borderId="5" xfId="1" applyFont="1" applyFill="1" applyBorder="1" applyProtection="1"/>
    <xf numFmtId="10" fontId="0" fillId="2" borderId="5" xfId="1" applyNumberFormat="1" applyFont="1" applyFill="1" applyBorder="1" applyProtection="1"/>
    <xf numFmtId="10" fontId="0" fillId="3" borderId="5" xfId="1" applyNumberFormat="1" applyFont="1" applyFill="1" applyBorder="1" applyProtection="1"/>
    <xf numFmtId="0" fontId="8" fillId="0" borderId="0" xfId="4" quotePrefix="1" applyNumberFormat="1"/>
    <xf numFmtId="0" fontId="8" fillId="0" borderId="0" xfId="4"/>
    <xf numFmtId="164" fontId="0" fillId="3" borderId="5" xfId="3" applyNumberFormat="1" applyFont="1" applyFill="1" applyBorder="1" applyProtection="1"/>
    <xf numFmtId="0" fontId="8" fillId="4" borderId="0" xfId="4" applyFill="1"/>
    <xf numFmtId="0" fontId="0" fillId="0" borderId="1" xfId="0" applyBorder="1" applyProtection="1"/>
    <xf numFmtId="0" fontId="7" fillId="0" borderId="4" xfId="0" applyFont="1" applyBorder="1" applyProtection="1"/>
    <xf numFmtId="0" fontId="0" fillId="3" borderId="0" xfId="0" applyFill="1" applyBorder="1" applyProtection="1"/>
    <xf numFmtId="1" fontId="0" fillId="3" borderId="0" xfId="0" applyNumberFormat="1" applyFill="1" applyBorder="1" applyProtection="1"/>
    <xf numFmtId="1" fontId="0" fillId="2" borderId="0" xfId="0" applyNumberFormat="1" applyFill="1" applyBorder="1" applyProtection="1"/>
    <xf numFmtId="1" fontId="0" fillId="0" borderId="0" xfId="0" applyNumberFormat="1" applyFill="1" applyBorder="1" applyAlignment="1" applyProtection="1">
      <alignment horizontal="center"/>
    </xf>
    <xf numFmtId="165" fontId="0" fillId="3" borderId="0" xfId="1" applyNumberFormat="1" applyFont="1" applyFill="1" applyBorder="1" applyProtection="1"/>
    <xf numFmtId="9" fontId="10" fillId="2" borderId="5" xfId="1" applyFont="1" applyFill="1" applyBorder="1" applyProtection="1"/>
    <xf numFmtId="0" fontId="0" fillId="0" borderId="0" xfId="0" applyFill="1" applyBorder="1"/>
    <xf numFmtId="0" fontId="11" fillId="0" borderId="0" xfId="0" applyFont="1" applyBorder="1" applyProtection="1"/>
    <xf numFmtId="0" fontId="0" fillId="0" borderId="0" xfId="0" applyAlignment="1">
      <alignment wrapText="1"/>
    </xf>
    <xf numFmtId="0" fontId="12" fillId="0" borderId="4" xfId="0" applyFont="1" applyBorder="1" applyProtection="1"/>
    <xf numFmtId="0" fontId="0" fillId="5" borderId="0" xfId="0" applyFill="1" applyBorder="1" applyAlignment="1" applyProtection="1">
      <alignment vertical="top" wrapText="1"/>
    </xf>
    <xf numFmtId="0" fontId="0" fillId="5" borderId="0" xfId="0" applyFill="1" applyBorder="1" applyAlignment="1" applyProtection="1">
      <alignment wrapText="1"/>
    </xf>
    <xf numFmtId="1" fontId="0" fillId="2" borderId="5" xfId="0" applyNumberFormat="1" applyFill="1" applyBorder="1" applyProtection="1"/>
    <xf numFmtId="0" fontId="3" fillId="0" borderId="1" xfId="0" applyFont="1" applyBorder="1" applyProtection="1"/>
    <xf numFmtId="0" fontId="3" fillId="0" borderId="1" xfId="0" applyFont="1" applyFill="1" applyBorder="1" applyProtection="1"/>
    <xf numFmtId="0" fontId="14" fillId="0" borderId="0" xfId="0" applyFont="1"/>
    <xf numFmtId="0" fontId="15" fillId="0" borderId="0" xfId="0" applyFont="1"/>
    <xf numFmtId="0" fontId="15" fillId="0" borderId="0" xfId="0" applyFont="1" applyBorder="1" applyProtection="1"/>
    <xf numFmtId="0" fontId="15" fillId="0" borderId="0" xfId="0" applyFont="1" applyAlignment="1">
      <alignment wrapText="1"/>
    </xf>
    <xf numFmtId="0" fontId="0" fillId="0" borderId="0" xfId="0"/>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8" xfId="0" applyBorder="1"/>
    <xf numFmtId="0" fontId="0" fillId="0" borderId="19" xfId="0" applyFill="1" applyBorder="1"/>
    <xf numFmtId="0" fontId="0" fillId="0" borderId="20" xfId="0" applyFill="1" applyBorder="1"/>
    <xf numFmtId="0" fontId="0" fillId="0" borderId="0" xfId="0"/>
    <xf numFmtId="1" fontId="0" fillId="0" borderId="0" xfId="0" applyNumberFormat="1"/>
    <xf numFmtId="0" fontId="3" fillId="0" borderId="7" xfId="0" applyFont="1" applyFill="1" applyBorder="1" applyAlignment="1" applyProtection="1"/>
    <xf numFmtId="164" fontId="23" fillId="3" borderId="0" xfId="3" applyNumberFormat="1" applyFont="1" applyFill="1" applyBorder="1" applyProtection="1"/>
    <xf numFmtId="10" fontId="0" fillId="0" borderId="0" xfId="0" applyNumberFormat="1"/>
    <xf numFmtId="10" fontId="0" fillId="0" borderId="0" xfId="1" applyNumberFormat="1" applyFont="1"/>
    <xf numFmtId="0" fontId="0" fillId="3" borderId="0" xfId="0" applyFill="1" applyAlignment="1">
      <alignment wrapText="1"/>
    </xf>
    <xf numFmtId="44" fontId="0" fillId="3" borderId="0" xfId="11" applyFont="1" applyFill="1" applyBorder="1" applyProtection="1"/>
    <xf numFmtId="44" fontId="0" fillId="0" borderId="0" xfId="11" applyFont="1"/>
    <xf numFmtId="1" fontId="0" fillId="0" borderId="0" xfId="1" applyNumberFormat="1" applyFont="1"/>
    <xf numFmtId="0" fontId="0" fillId="0" borderId="2" xfId="0" applyFill="1" applyBorder="1" applyProtection="1"/>
    <xf numFmtId="164" fontId="0" fillId="3" borderId="0" xfId="0" applyNumberFormat="1" applyFill="1" applyBorder="1" applyProtection="1"/>
    <xf numFmtId="164" fontId="0" fillId="6" borderId="0" xfId="3" applyNumberFormat="1" applyFont="1" applyFill="1" applyBorder="1" applyProtection="1">
      <protection locked="0"/>
    </xf>
    <xf numFmtId="0" fontId="0" fillId="6" borderId="0" xfId="0" applyFill="1" applyBorder="1" applyProtection="1"/>
    <xf numFmtId="0" fontId="0" fillId="0" borderId="4" xfId="0" applyFill="1" applyBorder="1" applyProtection="1"/>
    <xf numFmtId="0" fontId="0" fillId="2" borderId="0" xfId="0" applyFill="1" applyBorder="1" applyProtection="1"/>
    <xf numFmtId="164" fontId="0" fillId="7" borderId="0" xfId="3" applyNumberFormat="1" applyFont="1" applyFill="1" applyBorder="1" applyProtection="1">
      <protection locked="0"/>
    </xf>
    <xf numFmtId="0" fontId="0" fillId="3" borderId="0" xfId="0" applyFill="1" applyProtection="1"/>
    <xf numFmtId="0" fontId="0" fillId="0" borderId="0" xfId="0"/>
    <xf numFmtId="0" fontId="0" fillId="0" borderId="0" xfId="0" applyBorder="1" applyProtection="1"/>
    <xf numFmtId="0" fontId="0" fillId="0" borderId="0" xfId="0" applyFill="1" applyBorder="1" applyProtection="1"/>
    <xf numFmtId="0" fontId="0" fillId="0" borderId="0" xfId="0" applyProtection="1"/>
    <xf numFmtId="0" fontId="0" fillId="0" borderId="4" xfId="0" applyBorder="1" applyProtection="1"/>
    <xf numFmtId="10" fontId="0" fillId="3" borderId="0" xfId="1" applyNumberFormat="1" applyFont="1" applyFill="1" applyBorder="1" applyProtection="1"/>
    <xf numFmtId="0" fontId="0" fillId="2" borderId="4" xfId="0" applyFill="1" applyBorder="1" applyProtection="1"/>
    <xf numFmtId="164" fontId="0" fillId="3" borderId="0" xfId="3" applyNumberFormat="1" applyFont="1" applyFill="1" applyBorder="1" applyProtection="1"/>
    <xf numFmtId="10" fontId="0" fillId="3" borderId="5" xfId="1" applyNumberFormat="1" applyFont="1" applyFill="1" applyBorder="1" applyProtection="1"/>
    <xf numFmtId="0" fontId="8" fillId="0" borderId="0" xfId="4"/>
    <xf numFmtId="0" fontId="8" fillId="4" borderId="0" xfId="4" applyFill="1"/>
    <xf numFmtId="0" fontId="0" fillId="3" borderId="0" xfId="0" applyFill="1" applyBorder="1" applyProtection="1"/>
    <xf numFmtId="166" fontId="0" fillId="3" borderId="0" xfId="1" applyNumberFormat="1" applyFont="1" applyFill="1" applyBorder="1" applyProtection="1"/>
    <xf numFmtId="0" fontId="8" fillId="0" borderId="0" xfId="4" quotePrefix="1"/>
    <xf numFmtId="164" fontId="0" fillId="6" borderId="0" xfId="3" applyNumberFormat="1" applyFont="1" applyFill="1" applyBorder="1" applyAlignment="1" applyProtection="1">
      <alignment horizontal="right"/>
      <protection locked="0"/>
    </xf>
    <xf numFmtId="166" fontId="0" fillId="6" borderId="0" xfId="1" applyNumberFormat="1" applyFont="1" applyFill="1" applyBorder="1" applyProtection="1"/>
    <xf numFmtId="164" fontId="0" fillId="2" borderId="0" xfId="3" applyNumberFormat="1" applyFont="1" applyFill="1" applyBorder="1" applyAlignment="1" applyProtection="1">
      <alignment horizontal="right"/>
      <protection locked="0"/>
    </xf>
    <xf numFmtId="166" fontId="0" fillId="2" borderId="0" xfId="1" applyNumberFormat="1" applyFont="1" applyFill="1" applyBorder="1" applyProtection="1"/>
    <xf numFmtId="164" fontId="0" fillId="3" borderId="0" xfId="3" applyNumberFormat="1" applyFont="1" applyFill="1" applyBorder="1" applyAlignment="1" applyProtection="1">
      <alignment horizontal="right"/>
      <protection locked="0"/>
    </xf>
    <xf numFmtId="0" fontId="15" fillId="6" borderId="0" xfId="0" applyFont="1" applyFill="1" applyAlignment="1" applyProtection="1">
      <alignment horizontal="center"/>
      <protection locked="0"/>
    </xf>
    <xf numFmtId="0" fontId="10" fillId="8" borderId="0" xfId="0" applyFont="1" applyFill="1" applyBorder="1" applyProtection="1"/>
    <xf numFmtId="10" fontId="0" fillId="3" borderId="0" xfId="1" applyNumberFormat="1" applyFont="1" applyFill="1" applyBorder="1" applyAlignment="1" applyProtection="1">
      <alignment horizontal="center" vertical="center"/>
    </xf>
    <xf numFmtId="1" fontId="0" fillId="3" borderId="0" xfId="0" applyNumberFormat="1" applyFill="1" applyBorder="1" applyAlignment="1" applyProtection="1">
      <alignment horizontal="center"/>
    </xf>
    <xf numFmtId="164" fontId="0" fillId="9" borderId="0" xfId="3" applyNumberFormat="1" applyFont="1" applyFill="1" applyBorder="1" applyProtection="1"/>
    <xf numFmtId="0" fontId="26" fillId="0" borderId="0" xfId="0" applyFont="1" applyBorder="1" applyProtection="1"/>
    <xf numFmtId="0" fontId="26" fillId="0" borderId="0" xfId="0" applyFont="1" applyFill="1" applyBorder="1" applyProtection="1"/>
    <xf numFmtId="0" fontId="26" fillId="0" borderId="0" xfId="0" applyFont="1" applyProtection="1"/>
    <xf numFmtId="0" fontId="0" fillId="9" borderId="0" xfId="0" applyFill="1" applyBorder="1" applyProtection="1"/>
    <xf numFmtId="1" fontId="0" fillId="9" borderId="0" xfId="0" applyNumberFormat="1" applyFill="1" applyBorder="1" applyProtection="1"/>
    <xf numFmtId="0" fontId="0" fillId="0" borderId="0" xfId="0" applyFont="1"/>
    <xf numFmtId="0" fontId="0" fillId="0" borderId="9" xfId="0" applyFont="1" applyBorder="1"/>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Border="1"/>
    <xf numFmtId="0" fontId="26" fillId="0" borderId="10" xfId="0" applyFont="1" applyFill="1" applyBorder="1" applyProtection="1"/>
    <xf numFmtId="0" fontId="0" fillId="0" borderId="10" xfId="0" applyFill="1" applyBorder="1" applyProtection="1"/>
    <xf numFmtId="0" fontId="0" fillId="0" borderId="10" xfId="0" applyBorder="1" applyProtection="1"/>
    <xf numFmtId="1" fontId="0" fillId="0" borderId="10" xfId="0" applyNumberFormat="1" applyFill="1" applyBorder="1" applyAlignment="1" applyProtection="1"/>
    <xf numFmtId="1" fontId="0" fillId="0" borderId="10" xfId="0" applyNumberFormat="1" applyFill="1" applyBorder="1" applyAlignment="1" applyProtection="1">
      <alignment horizontal="center"/>
    </xf>
    <xf numFmtId="0" fontId="0" fillId="2" borderId="10" xfId="0" applyFill="1" applyBorder="1" applyProtection="1"/>
    <xf numFmtId="1" fontId="0" fillId="3" borderId="10" xfId="0" applyNumberFormat="1" applyFill="1" applyBorder="1" applyAlignment="1" applyProtection="1">
      <alignment horizontal="center"/>
    </xf>
    <xf numFmtId="0" fontId="11" fillId="0" borderId="10" xfId="0" quotePrefix="1" applyFont="1" applyBorder="1" applyAlignment="1" applyProtection="1">
      <alignment horizontal="left" vertical="top" wrapText="1"/>
    </xf>
    <xf numFmtId="0" fontId="0" fillId="0" borderId="0" xfId="0" applyFill="1" applyBorder="1" applyAlignment="1" applyProtection="1">
      <alignment wrapText="1"/>
    </xf>
    <xf numFmtId="0" fontId="0" fillId="0" borderId="0" xfId="0" applyFill="1" applyBorder="1" applyAlignment="1" applyProtection="1">
      <alignment horizontal="left" vertical="top" wrapText="1"/>
    </xf>
    <xf numFmtId="165" fontId="0" fillId="0" borderId="0" xfId="3" applyNumberFormat="1" applyFont="1" applyFill="1" applyBorder="1" applyProtection="1"/>
    <xf numFmtId="164" fontId="0" fillId="0" borderId="0" xfId="3" applyNumberFormat="1" applyFont="1" applyFill="1" applyBorder="1" applyProtection="1"/>
    <xf numFmtId="165" fontId="0" fillId="0" borderId="0" xfId="1" applyNumberFormat="1" applyFont="1" applyFill="1" applyBorder="1" applyProtection="1"/>
    <xf numFmtId="0" fontId="3" fillId="0" borderId="0" xfId="0" applyFont="1" applyFill="1" applyBorder="1" applyAlignment="1" applyProtection="1"/>
    <xf numFmtId="10" fontId="0" fillId="0" borderId="0" xfId="1" applyNumberFormat="1" applyFont="1" applyFill="1" applyBorder="1" applyProtection="1"/>
    <xf numFmtId="10" fontId="10" fillId="0" borderId="0" xfId="1" applyNumberFormat="1" applyFont="1" applyFill="1" applyBorder="1" applyProtection="1"/>
    <xf numFmtId="0" fontId="0" fillId="0" borderId="21" xfId="0" applyBorder="1" applyProtection="1"/>
    <xf numFmtId="0" fontId="0" fillId="0" borderId="11" xfId="0" applyBorder="1" applyProtection="1"/>
    <xf numFmtId="0" fontId="0" fillId="2" borderId="11" xfId="0" applyFill="1" applyBorder="1" applyProtection="1"/>
    <xf numFmtId="0" fontId="0" fillId="3" borderId="11" xfId="0" applyFill="1" applyBorder="1" applyProtection="1"/>
    <xf numFmtId="166" fontId="0" fillId="2" borderId="0" xfId="0" applyNumberFormat="1" applyFill="1" applyBorder="1" applyProtection="1"/>
    <xf numFmtId="1" fontId="0" fillId="3" borderId="7" xfId="0" applyNumberFormat="1" applyFill="1" applyBorder="1" applyAlignment="1" applyProtection="1">
      <alignment horizontal="center"/>
    </xf>
    <xf numFmtId="1" fontId="0" fillId="3" borderId="8" xfId="0" applyNumberFormat="1" applyFill="1" applyBorder="1" applyAlignment="1" applyProtection="1">
      <alignment horizontal="center"/>
    </xf>
    <xf numFmtId="1" fontId="0" fillId="3" borderId="22" xfId="0" applyNumberFormat="1" applyFill="1" applyBorder="1" applyAlignment="1" applyProtection="1">
      <alignment horizontal="center"/>
    </xf>
    <xf numFmtId="166" fontId="0" fillId="0" borderId="0" xfId="1" applyNumberFormat="1" applyFont="1" applyFill="1" applyBorder="1" applyAlignment="1" applyProtection="1">
      <alignment horizontal="center" vertical="center"/>
    </xf>
    <xf numFmtId="10" fontId="0" fillId="0" borderId="0" xfId="1" applyNumberFormat="1" applyFont="1" applyFill="1" applyBorder="1" applyAlignment="1" applyProtection="1">
      <alignment horizontal="center"/>
    </xf>
    <xf numFmtId="1" fontId="0" fillId="0" borderId="0" xfId="0" applyNumberFormat="1" applyFill="1" applyBorder="1" applyAlignment="1" applyProtection="1">
      <alignment horizontal="center"/>
    </xf>
    <xf numFmtId="10" fontId="0" fillId="0" borderId="0" xfId="1" applyNumberFormat="1" applyFont="1" applyFill="1" applyBorder="1" applyAlignment="1" applyProtection="1">
      <alignment horizontal="center" vertical="center"/>
    </xf>
    <xf numFmtId="0" fontId="11" fillId="0" borderId="0" xfId="0" quotePrefix="1"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7" xfId="0" applyFont="1" applyFill="1" applyBorder="1" applyAlignment="1" applyProtection="1">
      <alignment horizontal="left" wrapText="1"/>
    </xf>
    <xf numFmtId="166" fontId="0" fillId="3" borderId="0" xfId="1" applyNumberFormat="1" applyFont="1" applyFill="1" applyBorder="1" applyAlignment="1" applyProtection="1">
      <alignment horizontal="center" vertical="center"/>
    </xf>
    <xf numFmtId="10" fontId="0" fillId="3" borderId="0" xfId="1" applyNumberFormat="1" applyFont="1" applyFill="1" applyBorder="1" applyAlignment="1" applyProtection="1">
      <alignment horizontal="center"/>
    </xf>
    <xf numFmtId="10" fontId="0" fillId="3" borderId="11" xfId="1" applyNumberFormat="1" applyFont="1" applyFill="1" applyBorder="1" applyAlignment="1" applyProtection="1">
      <alignment horizontal="center" vertical="center"/>
    </xf>
    <xf numFmtId="0" fontId="24" fillId="0" borderId="0" xfId="0" applyFont="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9" fontId="0" fillId="0" borderId="0" xfId="0" applyNumberFormat="1"/>
    <xf numFmtId="9" fontId="0" fillId="0" borderId="0" xfId="1" applyFont="1" applyBorder="1" applyProtection="1"/>
    <xf numFmtId="9" fontId="2" fillId="3" borderId="5" xfId="1" applyFont="1" applyFill="1" applyBorder="1" applyProtection="1"/>
    <xf numFmtId="1" fontId="28" fillId="3" borderId="7" xfId="0" applyNumberFormat="1" applyFont="1" applyFill="1" applyBorder="1" applyAlignment="1" applyProtection="1">
      <alignment horizontal="center"/>
    </xf>
    <xf numFmtId="1" fontId="28" fillId="3" borderId="8" xfId="0" applyNumberFormat="1" applyFont="1" applyFill="1" applyBorder="1" applyAlignment="1" applyProtection="1">
      <alignment horizontal="center"/>
    </xf>
  </cellXfs>
  <cellStyles count="18">
    <cellStyle name="Comma" xfId="3" builtinId="3"/>
    <cellStyle name="Currency" xfId="11" builtinId="4"/>
    <cellStyle name="Hyperlink" xfId="2" builtinId="8"/>
    <cellStyle name="Hyperlink 2" xfId="6"/>
    <cellStyle name="Normal" xfId="0" builtinId="0"/>
    <cellStyle name="Normal 2" xfId="4"/>
    <cellStyle name="Normal 3" xfId="5"/>
    <cellStyle name="Normal 3 2" xfId="13"/>
    <cellStyle name="Normal 4" xfId="7"/>
    <cellStyle name="Normal 4 2" xfId="14"/>
    <cellStyle name="Normal 5" xfId="8"/>
    <cellStyle name="Normal 5 2" xfId="15"/>
    <cellStyle name="Normal 6" xfId="9"/>
    <cellStyle name="Normal 6 2" xfId="16"/>
    <cellStyle name="Normal 7" xfId="10"/>
    <cellStyle name="Normal 8" xfId="12"/>
    <cellStyle name="Normal 9" xfId="17"/>
    <cellStyle name="Percent" xfId="1" builtinId="5"/>
  </cellStyles>
  <dxfs count="1">
    <dxf>
      <fill>
        <patternFill>
          <bgColor theme="9"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0</xdr:col>
      <xdr:colOff>706875</xdr:colOff>
      <xdr:row>9</xdr:row>
      <xdr:rowOff>10767</xdr:rowOff>
    </xdr:from>
    <xdr:to>
      <xdr:col>0</xdr:col>
      <xdr:colOff>1167250</xdr:colOff>
      <xdr:row>10</xdr:row>
      <xdr:rowOff>1639</xdr:rowOff>
    </xdr:to>
    <xdr:sp macro="" textlink="">
      <xdr:nvSpPr>
        <xdr:cNvPr id="4" name="Rectangle 3"/>
        <xdr:cNvSpPr/>
      </xdr:nvSpPr>
      <xdr:spPr>
        <a:xfrm>
          <a:off x="706875" y="3588854"/>
          <a:ext cx="460375" cy="388437"/>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3397480</xdr:colOff>
      <xdr:row>9</xdr:row>
      <xdr:rowOff>2776</xdr:rowOff>
    </xdr:from>
    <xdr:to>
      <xdr:col>0</xdr:col>
      <xdr:colOff>3857855</xdr:colOff>
      <xdr:row>10</xdr:row>
      <xdr:rowOff>4864</xdr:rowOff>
    </xdr:to>
    <xdr:sp macro="" textlink="">
      <xdr:nvSpPr>
        <xdr:cNvPr id="6" name="Rectangle 5"/>
        <xdr:cNvSpPr/>
      </xdr:nvSpPr>
      <xdr:spPr>
        <a:xfrm>
          <a:off x="3397480" y="3566624"/>
          <a:ext cx="460375" cy="39807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6300741</xdr:colOff>
      <xdr:row>5</xdr:row>
      <xdr:rowOff>5863</xdr:rowOff>
    </xdr:from>
    <xdr:to>
      <xdr:col>2</xdr:col>
      <xdr:colOff>337263</xdr:colOff>
      <xdr:row>7</xdr:row>
      <xdr:rowOff>88689</xdr:rowOff>
    </xdr:to>
    <xdr:sp macro="" textlink="">
      <xdr:nvSpPr>
        <xdr:cNvPr id="5" name="Right Arrow 4"/>
        <xdr:cNvSpPr/>
      </xdr:nvSpPr>
      <xdr:spPr>
        <a:xfrm rot="16200000">
          <a:off x="6729064" y="1557456"/>
          <a:ext cx="874792" cy="1731438"/>
        </a:xfrm>
        <a:prstGeom prst="righ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rgbClr val="FF0000"/>
            </a:solidFill>
          </a:endParaRPr>
        </a:p>
      </xdr:txBody>
    </xdr:sp>
    <xdr:clientData/>
  </xdr:twoCellAnchor>
  <xdr:twoCellAnchor>
    <xdr:from>
      <xdr:col>0</xdr:col>
      <xdr:colOff>6239430</xdr:colOff>
      <xdr:row>9</xdr:row>
      <xdr:rowOff>0</xdr:rowOff>
    </xdr:from>
    <xdr:to>
      <xdr:col>0</xdr:col>
      <xdr:colOff>6699805</xdr:colOff>
      <xdr:row>10</xdr:row>
      <xdr:rowOff>2088</xdr:rowOff>
    </xdr:to>
    <xdr:sp macro="" textlink="">
      <xdr:nvSpPr>
        <xdr:cNvPr id="7" name="Rectangle 6"/>
        <xdr:cNvSpPr/>
      </xdr:nvSpPr>
      <xdr:spPr>
        <a:xfrm>
          <a:off x="6239430" y="3563848"/>
          <a:ext cx="460375" cy="398071"/>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706875</xdr:colOff>
      <xdr:row>10</xdr:row>
      <xdr:rowOff>24997</xdr:rowOff>
    </xdr:from>
    <xdr:to>
      <xdr:col>0</xdr:col>
      <xdr:colOff>1167250</xdr:colOff>
      <xdr:row>11</xdr:row>
      <xdr:rowOff>15868</xdr:rowOff>
    </xdr:to>
    <xdr:sp macro="" textlink="">
      <xdr:nvSpPr>
        <xdr:cNvPr id="8" name="Rectangle 7"/>
        <xdr:cNvSpPr/>
      </xdr:nvSpPr>
      <xdr:spPr>
        <a:xfrm>
          <a:off x="706875" y="3984828"/>
          <a:ext cx="460375" cy="386855"/>
        </a:xfrm>
        <a:prstGeom prst="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346982</xdr:colOff>
      <xdr:row>3</xdr:row>
      <xdr:rowOff>32657</xdr:rowOff>
    </xdr:from>
    <xdr:to>
      <xdr:col>0</xdr:col>
      <xdr:colOff>547007</xdr:colOff>
      <xdr:row>4</xdr:row>
      <xdr:rowOff>2504</xdr:rowOff>
    </xdr:to>
    <xdr:sp macro="" textlink="">
      <xdr:nvSpPr>
        <xdr:cNvPr id="2" name="Rectangle 1"/>
        <xdr:cNvSpPr/>
      </xdr:nvSpPr>
      <xdr:spPr>
        <a:xfrm>
          <a:off x="346982" y="223157"/>
          <a:ext cx="200025" cy="201168"/>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3360961</xdr:colOff>
      <xdr:row>3</xdr:row>
      <xdr:rowOff>46264</xdr:rowOff>
    </xdr:from>
    <xdr:to>
      <xdr:col>1</xdr:col>
      <xdr:colOff>131986</xdr:colOff>
      <xdr:row>4</xdr:row>
      <xdr:rowOff>16111</xdr:rowOff>
    </xdr:to>
    <xdr:sp macro="" textlink="">
      <xdr:nvSpPr>
        <xdr:cNvPr id="3" name="Rectangle 2"/>
        <xdr:cNvSpPr/>
      </xdr:nvSpPr>
      <xdr:spPr>
        <a:xfrm>
          <a:off x="3360961" y="726621"/>
          <a:ext cx="200025" cy="2011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125174</xdr:colOff>
      <xdr:row>2</xdr:row>
      <xdr:rowOff>185059</xdr:rowOff>
    </xdr:from>
    <xdr:to>
      <xdr:col>2</xdr:col>
      <xdr:colOff>340181</xdr:colOff>
      <xdr:row>3</xdr:row>
      <xdr:rowOff>190500</xdr:rowOff>
    </xdr:to>
    <xdr:sp macro="" textlink="">
      <xdr:nvSpPr>
        <xdr:cNvPr id="6" name="Rectangle 5"/>
        <xdr:cNvSpPr/>
      </xdr:nvSpPr>
      <xdr:spPr>
        <a:xfrm>
          <a:off x="5268674" y="674916"/>
          <a:ext cx="215007" cy="1959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414920</xdr:colOff>
      <xdr:row>3</xdr:row>
      <xdr:rowOff>16327</xdr:rowOff>
    </xdr:from>
    <xdr:to>
      <xdr:col>7</xdr:col>
      <xdr:colOff>614945</xdr:colOff>
      <xdr:row>3</xdr:row>
      <xdr:rowOff>217496</xdr:rowOff>
    </xdr:to>
    <xdr:sp macro="" textlink="">
      <xdr:nvSpPr>
        <xdr:cNvPr id="13" name="Rectangle 12"/>
        <xdr:cNvSpPr/>
      </xdr:nvSpPr>
      <xdr:spPr>
        <a:xfrm>
          <a:off x="9626956" y="696684"/>
          <a:ext cx="200025" cy="201169"/>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2027364</xdr:colOff>
      <xdr:row>3</xdr:row>
      <xdr:rowOff>16327</xdr:rowOff>
    </xdr:from>
    <xdr:to>
      <xdr:col>7</xdr:col>
      <xdr:colOff>2227389</xdr:colOff>
      <xdr:row>3</xdr:row>
      <xdr:rowOff>217496</xdr:rowOff>
    </xdr:to>
    <xdr:sp macro="" textlink="">
      <xdr:nvSpPr>
        <xdr:cNvPr id="14" name="Rectangle 13"/>
        <xdr:cNvSpPr/>
      </xdr:nvSpPr>
      <xdr:spPr>
        <a:xfrm>
          <a:off x="11239400" y="696684"/>
          <a:ext cx="200025" cy="2011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1308896</xdr:colOff>
      <xdr:row>3</xdr:row>
      <xdr:rowOff>19050</xdr:rowOff>
    </xdr:from>
    <xdr:to>
      <xdr:col>9</xdr:col>
      <xdr:colOff>175421</xdr:colOff>
      <xdr:row>3</xdr:row>
      <xdr:rowOff>220219</xdr:rowOff>
    </xdr:to>
    <xdr:sp macro="" textlink="">
      <xdr:nvSpPr>
        <xdr:cNvPr id="15" name="Rectangle 14"/>
        <xdr:cNvSpPr/>
      </xdr:nvSpPr>
      <xdr:spPr>
        <a:xfrm>
          <a:off x="13283182" y="699407"/>
          <a:ext cx="200025" cy="20116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10</xdr:col>
      <xdr:colOff>206693</xdr:colOff>
      <xdr:row>2</xdr:row>
      <xdr:rowOff>168724</xdr:rowOff>
    </xdr:from>
    <xdr:to>
      <xdr:col>10</xdr:col>
      <xdr:colOff>406718</xdr:colOff>
      <xdr:row>3</xdr:row>
      <xdr:rowOff>179393</xdr:rowOff>
    </xdr:to>
    <xdr:sp macro="" textlink="">
      <xdr:nvSpPr>
        <xdr:cNvPr id="16" name="Rectangle 15"/>
        <xdr:cNvSpPr/>
      </xdr:nvSpPr>
      <xdr:spPr>
        <a:xfrm>
          <a:off x="14807157" y="658581"/>
          <a:ext cx="200025" cy="201169"/>
        </a:xfrm>
        <a:prstGeom prst="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A13"/>
  <sheetViews>
    <sheetView tabSelected="1" zoomScale="89" zoomScaleNormal="89" workbookViewId="0">
      <selection activeCell="A5" sqref="A5"/>
    </sheetView>
  </sheetViews>
  <sheetFormatPr defaultRowHeight="31.5"/>
  <cols>
    <col min="1" max="1" width="106.28515625" style="48" customWidth="1"/>
    <col min="2" max="16384" width="9.140625" style="48"/>
  </cols>
  <sheetData>
    <row r="1" spans="1:1">
      <c r="A1" s="47" t="s">
        <v>29</v>
      </c>
    </row>
    <row r="2" spans="1:1">
      <c r="A2" s="48" t="s">
        <v>854</v>
      </c>
    </row>
    <row r="4" spans="1:1">
      <c r="A4" s="48" t="s">
        <v>864</v>
      </c>
    </row>
    <row r="5" spans="1:1">
      <c r="A5" s="101" t="s">
        <v>861</v>
      </c>
    </row>
    <row r="6" spans="1:1">
      <c r="A6" s="48" t="s">
        <v>30</v>
      </c>
    </row>
    <row r="7" spans="1:1">
      <c r="A7" s="1" t="s">
        <v>10</v>
      </c>
    </row>
    <row r="10" spans="1:1">
      <c r="A10" s="49" t="s">
        <v>858</v>
      </c>
    </row>
    <row r="11" spans="1:1">
      <c r="A11" s="48" t="s">
        <v>859</v>
      </c>
    </row>
    <row r="12" spans="1:1" ht="220.5">
      <c r="A12" s="50" t="s">
        <v>863</v>
      </c>
    </row>
    <row r="13" spans="1:1">
      <c r="A13" s="48" t="s">
        <v>862</v>
      </c>
    </row>
  </sheetData>
  <dataValidations count="1">
    <dataValidation type="list" allowBlank="1" showInputMessage="1" showErrorMessage="1" sqref="A5">
      <formula1>'Inst List'!A2:A12</formula1>
    </dataValidation>
  </dataValidations>
  <hyperlinks>
    <hyperlink ref="A7" location="'Data Form'!A1" display="Click Here to Go to Data Entry Form"/>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A1:O28"/>
  <sheetViews>
    <sheetView workbookViewId="0">
      <selection activeCell="E1" sqref="E1"/>
    </sheetView>
  </sheetViews>
  <sheetFormatPr defaultRowHeight="15"/>
  <cols>
    <col min="1" max="16384" width="9.140625" style="82"/>
  </cols>
  <sheetData>
    <row r="1" spans="1:15">
      <c r="A1" s="82" t="s">
        <v>94</v>
      </c>
      <c r="B1" s="82" t="s">
        <v>95</v>
      </c>
      <c r="C1" s="82" t="s">
        <v>96</v>
      </c>
      <c r="D1" s="82" t="s">
        <v>97</v>
      </c>
      <c r="E1" s="82" t="s">
        <v>815</v>
      </c>
      <c r="F1" s="82" t="s">
        <v>98</v>
      </c>
      <c r="G1" s="82" t="s">
        <v>99</v>
      </c>
      <c r="H1" s="82" t="s">
        <v>100</v>
      </c>
      <c r="I1" s="82" t="s">
        <v>816</v>
      </c>
      <c r="J1" s="82" t="s">
        <v>101</v>
      </c>
      <c r="K1" s="82" t="s">
        <v>102</v>
      </c>
      <c r="L1" s="82" t="s">
        <v>103</v>
      </c>
      <c r="M1" s="82" t="s">
        <v>817</v>
      </c>
      <c r="N1" s="82" t="s">
        <v>737</v>
      </c>
      <c r="O1" s="82" t="s">
        <v>738</v>
      </c>
    </row>
    <row r="2" spans="1:15">
      <c r="A2" s="82" t="s">
        <v>489</v>
      </c>
      <c r="B2" s="82">
        <v>458</v>
      </c>
      <c r="C2" s="82">
        <v>546</v>
      </c>
      <c r="D2" s="82">
        <v>592</v>
      </c>
      <c r="E2" s="82">
        <v>458</v>
      </c>
      <c r="F2" s="82">
        <v>234</v>
      </c>
      <c r="G2" s="82">
        <v>284</v>
      </c>
      <c r="H2" s="82">
        <v>292</v>
      </c>
      <c r="I2" s="82">
        <v>221</v>
      </c>
      <c r="J2" s="82">
        <v>0.51091703056768556</v>
      </c>
      <c r="K2" s="82">
        <v>0.52014652014652019</v>
      </c>
      <c r="L2" s="82">
        <v>0.49324324324324326</v>
      </c>
      <c r="M2" s="82">
        <v>0.48253275109170307</v>
      </c>
      <c r="N2" s="82">
        <v>0.50751879699248126</v>
      </c>
      <c r="O2" s="82">
        <v>0.49937343358395991</v>
      </c>
    </row>
    <row r="3" spans="1:15">
      <c r="A3" s="82" t="s">
        <v>490</v>
      </c>
      <c r="B3" s="82">
        <v>597</v>
      </c>
      <c r="C3" s="82">
        <v>626</v>
      </c>
      <c r="D3" s="82">
        <v>745</v>
      </c>
      <c r="E3" s="82">
        <v>883</v>
      </c>
      <c r="F3" s="82">
        <v>457</v>
      </c>
      <c r="G3" s="82">
        <v>481</v>
      </c>
      <c r="H3" s="82">
        <v>533</v>
      </c>
      <c r="I3" s="82">
        <v>575</v>
      </c>
      <c r="J3" s="82">
        <v>0.76549413735343386</v>
      </c>
      <c r="K3" s="82">
        <v>0.76837060702875404</v>
      </c>
      <c r="L3" s="82">
        <v>0.71543624161073827</v>
      </c>
      <c r="M3" s="82">
        <v>0.65118912797281991</v>
      </c>
      <c r="N3" s="82">
        <v>0.74745934959349591</v>
      </c>
      <c r="O3" s="82">
        <v>0.70496894409937894</v>
      </c>
    </row>
    <row r="4" spans="1:15">
      <c r="A4" s="82" t="s">
        <v>491</v>
      </c>
      <c r="B4" s="82">
        <v>514</v>
      </c>
      <c r="C4" s="82">
        <v>451</v>
      </c>
      <c r="D4" s="82">
        <v>463</v>
      </c>
      <c r="E4" s="82">
        <v>587</v>
      </c>
      <c r="F4" s="82">
        <v>305</v>
      </c>
      <c r="G4" s="82">
        <v>317</v>
      </c>
      <c r="H4" s="82">
        <v>318</v>
      </c>
      <c r="I4" s="82">
        <v>391</v>
      </c>
      <c r="J4" s="82">
        <v>0.5933852140077821</v>
      </c>
      <c r="K4" s="82">
        <v>0.70288248337028825</v>
      </c>
      <c r="L4" s="82">
        <v>0.68682505399568039</v>
      </c>
      <c r="M4" s="82">
        <v>0.66609880749574102</v>
      </c>
      <c r="N4" s="82">
        <v>0.65826330532212884</v>
      </c>
      <c r="O4" s="82">
        <v>0.68354430379746833</v>
      </c>
    </row>
    <row r="5" spans="1:15">
      <c r="A5" s="82" t="s">
        <v>492</v>
      </c>
      <c r="B5" s="82">
        <v>296</v>
      </c>
      <c r="C5" s="82">
        <v>270</v>
      </c>
      <c r="D5" s="82">
        <v>304</v>
      </c>
      <c r="E5" s="82">
        <v>289</v>
      </c>
      <c r="F5" s="82">
        <v>173</v>
      </c>
      <c r="G5" s="82">
        <v>164</v>
      </c>
      <c r="H5" s="82">
        <v>184</v>
      </c>
      <c r="I5" s="82">
        <v>163</v>
      </c>
      <c r="J5" s="82">
        <v>0.58445945945945943</v>
      </c>
      <c r="K5" s="82">
        <v>0.6074074074074074</v>
      </c>
      <c r="L5" s="82">
        <v>0.60526315789473684</v>
      </c>
      <c r="M5" s="82">
        <v>0.56401384083044981</v>
      </c>
      <c r="N5" s="82">
        <v>0.59885057471264369</v>
      </c>
      <c r="O5" s="82">
        <v>0.59212050984936271</v>
      </c>
    </row>
    <row r="6" spans="1:15">
      <c r="A6" s="82" t="s">
        <v>33</v>
      </c>
      <c r="B6" s="82">
        <v>820</v>
      </c>
      <c r="C6" s="82">
        <v>664</v>
      </c>
      <c r="D6" s="82">
        <v>635</v>
      </c>
      <c r="E6" s="82">
        <v>608</v>
      </c>
      <c r="F6" s="82">
        <v>569</v>
      </c>
      <c r="G6" s="82">
        <v>465</v>
      </c>
      <c r="H6" s="82">
        <v>451</v>
      </c>
      <c r="I6" s="82">
        <v>457</v>
      </c>
      <c r="J6" s="82">
        <v>0.69390243902439019</v>
      </c>
      <c r="K6" s="82">
        <v>0.70030120481927716</v>
      </c>
      <c r="L6" s="82">
        <v>0.71023622047244095</v>
      </c>
      <c r="M6" s="82">
        <v>0.75164473684210531</v>
      </c>
      <c r="N6" s="82">
        <v>0.70080226521944311</v>
      </c>
      <c r="O6" s="82">
        <v>0.71997902464604091</v>
      </c>
    </row>
    <row r="7" spans="1:15">
      <c r="A7" s="82" t="s">
        <v>493</v>
      </c>
      <c r="B7" s="82">
        <v>562</v>
      </c>
      <c r="C7" s="82">
        <v>646</v>
      </c>
      <c r="D7" s="82">
        <v>703</v>
      </c>
      <c r="E7" s="82">
        <v>503</v>
      </c>
      <c r="F7" s="82">
        <v>284</v>
      </c>
      <c r="G7" s="82">
        <v>371</v>
      </c>
      <c r="H7" s="82">
        <v>324</v>
      </c>
      <c r="I7" s="82">
        <v>277</v>
      </c>
      <c r="J7" s="82">
        <v>0.50533807829181498</v>
      </c>
      <c r="K7" s="82">
        <v>0.57430340557275539</v>
      </c>
      <c r="L7" s="82">
        <v>0.46088193456614507</v>
      </c>
      <c r="M7" s="82">
        <v>0.55069582504970183</v>
      </c>
      <c r="N7" s="82">
        <v>0.51229722658294086</v>
      </c>
      <c r="O7" s="82">
        <v>0.52483801295896326</v>
      </c>
    </row>
    <row r="8" spans="1:15">
      <c r="A8" s="82" t="s">
        <v>494</v>
      </c>
      <c r="B8" s="82">
        <v>280</v>
      </c>
      <c r="C8" s="82">
        <v>280</v>
      </c>
      <c r="D8" s="82">
        <v>372</v>
      </c>
      <c r="E8" s="82">
        <v>471</v>
      </c>
      <c r="F8" s="82">
        <v>172</v>
      </c>
      <c r="G8" s="82">
        <v>167</v>
      </c>
      <c r="H8" s="82">
        <v>205</v>
      </c>
      <c r="I8" s="82">
        <v>211</v>
      </c>
      <c r="J8" s="82">
        <v>0.61428571428571432</v>
      </c>
      <c r="K8" s="82">
        <v>0.59642857142857142</v>
      </c>
      <c r="L8" s="82">
        <v>0.55107526881720426</v>
      </c>
      <c r="M8" s="82">
        <v>0.44798301486199577</v>
      </c>
      <c r="N8" s="82">
        <v>0.58369098712446355</v>
      </c>
      <c r="O8" s="82">
        <v>0.51914514692787173</v>
      </c>
    </row>
    <row r="9" spans="1:15">
      <c r="A9" s="82" t="s">
        <v>32</v>
      </c>
      <c r="B9" s="82">
        <v>555</v>
      </c>
      <c r="C9" s="82">
        <v>570</v>
      </c>
      <c r="D9" s="82">
        <v>541</v>
      </c>
      <c r="E9" s="82">
        <v>511</v>
      </c>
      <c r="F9" s="82">
        <v>325</v>
      </c>
      <c r="G9" s="82">
        <v>354</v>
      </c>
      <c r="H9" s="82">
        <v>330</v>
      </c>
      <c r="I9" s="82">
        <v>330</v>
      </c>
      <c r="J9" s="82">
        <v>0.5855855855855856</v>
      </c>
      <c r="K9" s="82">
        <v>0.62105263157894741</v>
      </c>
      <c r="L9" s="82">
        <v>0.60998151571164505</v>
      </c>
      <c r="M9" s="82">
        <v>0.64579256360078274</v>
      </c>
      <c r="N9" s="82">
        <v>0.60564225690276108</v>
      </c>
      <c r="O9" s="82">
        <v>0.62515413070283599</v>
      </c>
    </row>
    <row r="10" spans="1:15">
      <c r="A10" s="82" t="s">
        <v>144</v>
      </c>
      <c r="B10" s="82">
        <v>799</v>
      </c>
      <c r="C10" s="82">
        <v>721</v>
      </c>
      <c r="D10" s="82">
        <v>739</v>
      </c>
      <c r="E10" s="82">
        <v>887</v>
      </c>
      <c r="F10" s="82">
        <v>463</v>
      </c>
      <c r="G10" s="82">
        <v>473</v>
      </c>
      <c r="H10" s="82">
        <v>492</v>
      </c>
      <c r="I10" s="82">
        <v>625</v>
      </c>
      <c r="J10" s="82">
        <v>0.57947434292866085</v>
      </c>
      <c r="K10" s="82">
        <v>0.65603328710124831</v>
      </c>
      <c r="L10" s="82">
        <v>0.66576454668470908</v>
      </c>
      <c r="M10" s="82">
        <v>0.70462232243517475</v>
      </c>
      <c r="N10" s="82">
        <v>0.63213811420982735</v>
      </c>
      <c r="O10" s="82">
        <v>0.67746058798466124</v>
      </c>
    </row>
    <row r="11" spans="1:15">
      <c r="A11" s="82" t="s">
        <v>495</v>
      </c>
      <c r="B11" s="82">
        <v>644</v>
      </c>
      <c r="C11" s="82">
        <v>636</v>
      </c>
      <c r="D11" s="82">
        <v>660</v>
      </c>
      <c r="E11" s="82">
        <v>576</v>
      </c>
      <c r="F11" s="82">
        <v>494</v>
      </c>
      <c r="G11" s="82">
        <v>485</v>
      </c>
      <c r="H11" s="82">
        <v>486</v>
      </c>
      <c r="I11" s="82">
        <v>445</v>
      </c>
      <c r="J11" s="82">
        <v>0.76708074534161486</v>
      </c>
      <c r="K11" s="82">
        <v>0.76257861635220126</v>
      </c>
      <c r="L11" s="82">
        <v>0.73636363636363633</v>
      </c>
      <c r="M11" s="82">
        <v>0.77256944444444442</v>
      </c>
      <c r="N11" s="82">
        <v>0.75515463917525771</v>
      </c>
      <c r="O11" s="82">
        <v>0.75641025641025639</v>
      </c>
    </row>
    <row r="12" spans="1:15">
      <c r="A12" s="82" t="s">
        <v>496</v>
      </c>
      <c r="B12" s="82">
        <v>715</v>
      </c>
      <c r="C12" s="82">
        <v>1074</v>
      </c>
      <c r="D12" s="82">
        <v>984</v>
      </c>
      <c r="E12" s="82">
        <v>840</v>
      </c>
      <c r="F12" s="82">
        <v>533</v>
      </c>
      <c r="G12" s="82">
        <v>764</v>
      </c>
      <c r="H12" s="82">
        <v>625</v>
      </c>
      <c r="I12" s="82">
        <v>496</v>
      </c>
      <c r="J12" s="82">
        <v>0.74545454545454548</v>
      </c>
      <c r="K12" s="82">
        <v>0.71135940409683429</v>
      </c>
      <c r="L12" s="82">
        <v>0.63516260162601623</v>
      </c>
      <c r="M12" s="82">
        <v>0.59047619047619049</v>
      </c>
      <c r="N12" s="82">
        <v>0.69311215290299311</v>
      </c>
      <c r="O12" s="82">
        <v>0.65044858523119398</v>
      </c>
    </row>
    <row r="13" spans="1:15">
      <c r="A13" s="82" t="s">
        <v>163</v>
      </c>
      <c r="D13" s="82">
        <v>2089</v>
      </c>
      <c r="E13" s="82">
        <v>1909</v>
      </c>
      <c r="H13" s="82">
        <v>1283</v>
      </c>
      <c r="I13" s="82">
        <v>1147</v>
      </c>
      <c r="L13" s="82">
        <v>0.61416945907132603</v>
      </c>
      <c r="M13" s="82">
        <v>0.60083813514929285</v>
      </c>
      <c r="N13" s="82">
        <v>0.61416945907132603</v>
      </c>
      <c r="O13" s="82">
        <v>0.60780390195097544</v>
      </c>
    </row>
    <row r="14" spans="1:15">
      <c r="A14" s="82" t="s">
        <v>12</v>
      </c>
      <c r="B14" s="82">
        <v>376</v>
      </c>
      <c r="C14" s="82">
        <v>410</v>
      </c>
      <c r="D14" s="82">
        <v>388</v>
      </c>
      <c r="E14" s="82">
        <v>271</v>
      </c>
      <c r="F14" s="82">
        <v>164</v>
      </c>
      <c r="G14" s="82">
        <v>185</v>
      </c>
      <c r="H14" s="82">
        <v>151</v>
      </c>
      <c r="I14" s="82">
        <v>118</v>
      </c>
      <c r="J14" s="82">
        <v>0.43617021276595747</v>
      </c>
      <c r="K14" s="82">
        <v>0.45121951219512196</v>
      </c>
      <c r="L14" s="82">
        <v>0.38917525773195877</v>
      </c>
      <c r="M14" s="82">
        <v>0.43542435424354242</v>
      </c>
      <c r="N14" s="82">
        <v>0.42589437819420783</v>
      </c>
      <c r="O14" s="82">
        <v>0.42469597754911131</v>
      </c>
    </row>
    <row r="15" spans="1:15">
      <c r="A15" s="82" t="s">
        <v>473</v>
      </c>
      <c r="B15" s="82">
        <v>574</v>
      </c>
      <c r="C15" s="82">
        <v>579</v>
      </c>
      <c r="D15" s="82">
        <v>457</v>
      </c>
      <c r="E15" s="82">
        <v>515</v>
      </c>
      <c r="F15" s="82">
        <v>279</v>
      </c>
      <c r="G15" s="82">
        <v>301</v>
      </c>
      <c r="H15" s="82">
        <v>249</v>
      </c>
      <c r="I15" s="82">
        <v>258</v>
      </c>
      <c r="J15" s="82">
        <v>0.48606271777003485</v>
      </c>
      <c r="K15" s="82">
        <v>0.51986183074265979</v>
      </c>
      <c r="L15" s="82">
        <v>0.5448577680525164</v>
      </c>
      <c r="M15" s="82">
        <v>0.50097087378640781</v>
      </c>
      <c r="N15" s="82">
        <v>0.51490683229813661</v>
      </c>
      <c r="O15" s="82">
        <v>0.52095422308188266</v>
      </c>
    </row>
    <row r="16" spans="1:15">
      <c r="A16" s="82" t="s">
        <v>179</v>
      </c>
      <c r="B16" s="82">
        <v>222</v>
      </c>
      <c r="C16" s="82">
        <v>209</v>
      </c>
      <c r="D16" s="82">
        <v>214</v>
      </c>
      <c r="E16" s="82">
        <v>147</v>
      </c>
      <c r="F16" s="82">
        <v>131</v>
      </c>
      <c r="G16" s="82">
        <v>120</v>
      </c>
      <c r="H16" s="82">
        <v>98</v>
      </c>
      <c r="I16" s="82">
        <v>83</v>
      </c>
      <c r="J16" s="82">
        <v>0.59009009009009006</v>
      </c>
      <c r="K16" s="82">
        <v>0.57416267942583732</v>
      </c>
      <c r="L16" s="82">
        <v>0.45794392523364486</v>
      </c>
      <c r="M16" s="82">
        <v>0.56462585034013602</v>
      </c>
      <c r="N16" s="82">
        <v>0.54108527131782946</v>
      </c>
      <c r="O16" s="82">
        <v>0.52807017543859647</v>
      </c>
    </row>
    <row r="17" spans="1:15">
      <c r="A17" s="82" t="s">
        <v>497</v>
      </c>
      <c r="B17" s="82">
        <v>630</v>
      </c>
      <c r="C17" s="82">
        <v>531</v>
      </c>
      <c r="D17" s="82">
        <v>579</v>
      </c>
      <c r="E17" s="82">
        <v>312</v>
      </c>
      <c r="F17" s="82">
        <v>440</v>
      </c>
      <c r="G17" s="82">
        <v>395</v>
      </c>
      <c r="H17" s="82">
        <v>436</v>
      </c>
      <c r="I17" s="82">
        <v>219</v>
      </c>
      <c r="J17" s="82">
        <v>0.69841269841269837</v>
      </c>
      <c r="K17" s="82">
        <v>0.74387947269303201</v>
      </c>
      <c r="L17" s="82">
        <v>0.75302245250431776</v>
      </c>
      <c r="M17" s="82">
        <v>0.70192307692307687</v>
      </c>
      <c r="N17" s="82">
        <v>0.73045977011494256</v>
      </c>
      <c r="O17" s="82">
        <v>0.73839662447257381</v>
      </c>
    </row>
    <row r="18" spans="1:15">
      <c r="A18" s="82" t="s">
        <v>498</v>
      </c>
      <c r="B18" s="82">
        <v>485</v>
      </c>
      <c r="C18" s="82">
        <v>446</v>
      </c>
      <c r="D18" s="82">
        <v>413</v>
      </c>
      <c r="E18" s="82">
        <v>382</v>
      </c>
      <c r="F18" s="82">
        <v>288</v>
      </c>
      <c r="G18" s="82">
        <v>273</v>
      </c>
      <c r="H18" s="82">
        <v>217</v>
      </c>
      <c r="I18" s="82">
        <v>240</v>
      </c>
      <c r="J18" s="82">
        <v>0.59381443298969072</v>
      </c>
      <c r="K18" s="82">
        <v>0.61210762331838564</v>
      </c>
      <c r="L18" s="82">
        <v>0.52542372881355937</v>
      </c>
      <c r="M18" s="82">
        <v>0.62827225130890052</v>
      </c>
      <c r="N18" s="82">
        <v>0.57886904761904767</v>
      </c>
      <c r="O18" s="82">
        <v>0.58823529411764708</v>
      </c>
    </row>
    <row r="19" spans="1:15">
      <c r="A19" s="82" t="s">
        <v>499</v>
      </c>
      <c r="B19" s="82">
        <v>610</v>
      </c>
      <c r="C19" s="82">
        <v>905</v>
      </c>
      <c r="D19" s="82">
        <v>866</v>
      </c>
      <c r="E19" s="82">
        <v>953</v>
      </c>
      <c r="F19" s="82">
        <v>444</v>
      </c>
      <c r="G19" s="82">
        <v>651</v>
      </c>
      <c r="H19" s="82">
        <v>621</v>
      </c>
      <c r="I19" s="82">
        <v>673</v>
      </c>
      <c r="J19" s="82">
        <v>0.72786885245901645</v>
      </c>
      <c r="K19" s="82">
        <v>0.7193370165745856</v>
      </c>
      <c r="L19" s="82">
        <v>0.71709006928406471</v>
      </c>
      <c r="M19" s="82">
        <v>0.70619097586568735</v>
      </c>
      <c r="N19" s="82">
        <v>0.72070558588828226</v>
      </c>
      <c r="O19" s="82">
        <v>0.71402349486049932</v>
      </c>
    </row>
    <row r="20" spans="1:15">
      <c r="A20" s="82" t="s">
        <v>237</v>
      </c>
      <c r="B20" s="82">
        <v>1292</v>
      </c>
      <c r="C20" s="82">
        <v>923</v>
      </c>
      <c r="D20" s="82">
        <v>713</v>
      </c>
      <c r="E20" s="82">
        <v>817</v>
      </c>
      <c r="F20" s="82">
        <v>830</v>
      </c>
      <c r="G20" s="82">
        <v>618</v>
      </c>
      <c r="H20" s="82">
        <v>447</v>
      </c>
      <c r="I20" s="82">
        <v>532</v>
      </c>
      <c r="J20" s="82">
        <v>0.64241486068111453</v>
      </c>
      <c r="K20" s="82">
        <v>0.66955579631635964</v>
      </c>
      <c r="L20" s="82">
        <v>0.6269284712482468</v>
      </c>
      <c r="M20" s="82">
        <v>0.65116279069767447</v>
      </c>
      <c r="N20" s="82">
        <v>0.64719945355191255</v>
      </c>
      <c r="O20" s="82">
        <v>0.65103954341622505</v>
      </c>
    </row>
    <row r="21" spans="1:15">
      <c r="A21" s="82" t="s">
        <v>500</v>
      </c>
      <c r="B21" s="82">
        <v>279</v>
      </c>
      <c r="C21" s="82">
        <v>273</v>
      </c>
      <c r="D21" s="82">
        <v>399</v>
      </c>
      <c r="E21" s="82">
        <v>319</v>
      </c>
      <c r="F21" s="82">
        <v>121</v>
      </c>
      <c r="G21" s="82">
        <v>128</v>
      </c>
      <c r="H21" s="82">
        <v>193</v>
      </c>
      <c r="I21" s="82">
        <v>150</v>
      </c>
      <c r="J21" s="82">
        <v>0.43369175627240142</v>
      </c>
      <c r="K21" s="82">
        <v>0.46886446886446886</v>
      </c>
      <c r="L21" s="82">
        <v>0.48370927318295737</v>
      </c>
      <c r="M21" s="82">
        <v>0.47021943573667713</v>
      </c>
      <c r="N21" s="82">
        <v>0.4647739221871714</v>
      </c>
      <c r="O21" s="82">
        <v>0.47527749747729564</v>
      </c>
    </row>
    <row r="22" spans="1:15">
      <c r="A22" s="82" t="s">
        <v>258</v>
      </c>
      <c r="B22" s="82">
        <v>1139</v>
      </c>
      <c r="C22" s="82">
        <v>1269</v>
      </c>
      <c r="D22" s="82">
        <v>1091</v>
      </c>
      <c r="E22" s="82">
        <v>1112</v>
      </c>
      <c r="F22" s="82">
        <v>675</v>
      </c>
      <c r="G22" s="82">
        <v>853</v>
      </c>
      <c r="H22" s="82">
        <v>662</v>
      </c>
      <c r="I22" s="82">
        <v>677</v>
      </c>
      <c r="J22" s="82">
        <v>0.59262510974539073</v>
      </c>
      <c r="K22" s="82">
        <v>0.6721828211189913</v>
      </c>
      <c r="L22" s="82">
        <v>0.60678276810265808</v>
      </c>
      <c r="M22" s="82">
        <v>0.60881294964028776</v>
      </c>
      <c r="N22" s="82">
        <v>0.62589311231780509</v>
      </c>
      <c r="O22" s="82">
        <v>0.63133640552995396</v>
      </c>
    </row>
    <row r="23" spans="1:15">
      <c r="A23" s="82" t="s">
        <v>501</v>
      </c>
      <c r="B23" s="82">
        <v>788</v>
      </c>
      <c r="C23" s="82">
        <v>954</v>
      </c>
      <c r="D23" s="82">
        <v>960</v>
      </c>
      <c r="E23" s="82">
        <v>781</v>
      </c>
      <c r="F23" s="82">
        <v>476</v>
      </c>
      <c r="G23" s="82">
        <v>610</v>
      </c>
      <c r="H23" s="82">
        <v>546</v>
      </c>
      <c r="I23" s="82">
        <v>438</v>
      </c>
      <c r="J23" s="82">
        <v>0.60406091370558379</v>
      </c>
      <c r="K23" s="82">
        <v>0.63941299790356398</v>
      </c>
      <c r="L23" s="82">
        <v>0.56874999999999998</v>
      </c>
      <c r="M23" s="82">
        <v>0.5608194622279129</v>
      </c>
      <c r="N23" s="82">
        <v>0.60399703923019987</v>
      </c>
      <c r="O23" s="82">
        <v>0.5914656771799629</v>
      </c>
    </row>
    <row r="24" spans="1:15">
      <c r="A24" s="82" t="s">
        <v>322</v>
      </c>
      <c r="B24" s="82">
        <v>875</v>
      </c>
      <c r="C24" s="82">
        <v>1038</v>
      </c>
      <c r="D24" s="82">
        <v>876</v>
      </c>
      <c r="E24" s="82">
        <v>944</v>
      </c>
      <c r="F24" s="82">
        <v>577</v>
      </c>
      <c r="G24" s="82">
        <v>726</v>
      </c>
      <c r="H24" s="82">
        <v>568</v>
      </c>
      <c r="I24" s="82">
        <v>642</v>
      </c>
      <c r="J24" s="82">
        <v>0.65942857142857148</v>
      </c>
      <c r="K24" s="82">
        <v>0.69942196531791911</v>
      </c>
      <c r="L24" s="82">
        <v>0.64840182648401823</v>
      </c>
      <c r="M24" s="82">
        <v>0.68008474576271183</v>
      </c>
      <c r="N24" s="82">
        <v>0.67084976694155607</v>
      </c>
      <c r="O24" s="82">
        <v>0.67739678096571032</v>
      </c>
    </row>
    <row r="25" spans="1:15">
      <c r="A25" s="82" t="s">
        <v>85</v>
      </c>
      <c r="D25" s="82">
        <v>634</v>
      </c>
      <c r="E25" s="82">
        <v>342</v>
      </c>
      <c r="H25" s="82">
        <v>268</v>
      </c>
      <c r="I25" s="82">
        <v>190</v>
      </c>
      <c r="L25" s="82">
        <v>0.4227129337539432</v>
      </c>
      <c r="M25" s="82">
        <v>0.55555555555555558</v>
      </c>
      <c r="N25" s="82">
        <v>0.4227129337539432</v>
      </c>
      <c r="O25" s="82">
        <v>0.46926229508196721</v>
      </c>
    </row>
    <row r="26" spans="1:15">
      <c r="A26" s="82" t="s">
        <v>502</v>
      </c>
      <c r="B26" s="82">
        <v>272</v>
      </c>
      <c r="C26" s="82">
        <v>413</v>
      </c>
      <c r="D26" s="82">
        <v>342</v>
      </c>
      <c r="E26" s="82">
        <v>359</v>
      </c>
      <c r="F26" s="82">
        <v>198</v>
      </c>
      <c r="G26" s="82">
        <v>311</v>
      </c>
      <c r="H26" s="82">
        <v>245</v>
      </c>
      <c r="I26" s="82">
        <v>253</v>
      </c>
      <c r="J26" s="82">
        <v>0.7279411764705882</v>
      </c>
      <c r="K26" s="82">
        <v>0.75302663438256656</v>
      </c>
      <c r="L26" s="82">
        <v>0.716374269005848</v>
      </c>
      <c r="M26" s="82">
        <v>0.70473537604456826</v>
      </c>
      <c r="N26" s="82">
        <v>0.73417721518987344</v>
      </c>
      <c r="O26" s="82">
        <v>0.72621184919210058</v>
      </c>
    </row>
    <row r="27" spans="1:15">
      <c r="A27" s="82" t="s">
        <v>382</v>
      </c>
      <c r="B27" s="82">
        <v>1037</v>
      </c>
      <c r="C27" s="82">
        <v>1286</v>
      </c>
      <c r="D27" s="82">
        <v>1204</v>
      </c>
      <c r="E27" s="82">
        <v>1250</v>
      </c>
      <c r="F27" s="82">
        <v>709</v>
      </c>
      <c r="G27" s="82">
        <v>867</v>
      </c>
      <c r="H27" s="82">
        <v>891</v>
      </c>
      <c r="I27" s="82">
        <v>885</v>
      </c>
      <c r="J27" s="82">
        <v>0.68370298939247831</v>
      </c>
      <c r="K27" s="82">
        <v>0.67418351477449456</v>
      </c>
      <c r="L27" s="82">
        <v>0.74003322259136217</v>
      </c>
      <c r="M27" s="82">
        <v>0.70799999999999996</v>
      </c>
      <c r="N27" s="82">
        <v>0.69946129855401196</v>
      </c>
      <c r="O27" s="82">
        <v>0.70668449197860961</v>
      </c>
    </row>
    <row r="28" spans="1:15">
      <c r="A28" s="82" t="s">
        <v>503</v>
      </c>
      <c r="B28" s="82">
        <v>332</v>
      </c>
      <c r="C28" s="82">
        <v>335</v>
      </c>
      <c r="D28" s="82">
        <v>281</v>
      </c>
      <c r="E28" s="82">
        <v>309</v>
      </c>
      <c r="F28" s="82">
        <v>201</v>
      </c>
      <c r="G28" s="82">
        <v>200</v>
      </c>
      <c r="H28" s="82">
        <v>147</v>
      </c>
      <c r="I28" s="82">
        <v>178</v>
      </c>
      <c r="J28" s="82">
        <v>0.60542168674698793</v>
      </c>
      <c r="K28" s="82">
        <v>0.59701492537313428</v>
      </c>
      <c r="L28" s="82">
        <v>0.52313167259786475</v>
      </c>
      <c r="M28" s="82">
        <v>0.57605177993527512</v>
      </c>
      <c r="N28" s="82">
        <v>0.57805907172995785</v>
      </c>
      <c r="O28" s="82">
        <v>0.56756756756756754</v>
      </c>
    </row>
  </sheetData>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dimension ref="A1:O11"/>
  <sheetViews>
    <sheetView workbookViewId="0">
      <selection activeCell="E1" sqref="E1"/>
    </sheetView>
  </sheetViews>
  <sheetFormatPr defaultRowHeight="15"/>
  <cols>
    <col min="1" max="16384" width="9.140625" style="82"/>
  </cols>
  <sheetData>
    <row r="1" spans="1:15">
      <c r="A1" s="82" t="s">
        <v>94</v>
      </c>
      <c r="B1" s="82" t="s">
        <v>95</v>
      </c>
      <c r="C1" s="82" t="s">
        <v>96</v>
      </c>
      <c r="D1" s="82" t="s">
        <v>97</v>
      </c>
      <c r="E1" s="82" t="s">
        <v>815</v>
      </c>
      <c r="F1" s="82" t="s">
        <v>98</v>
      </c>
      <c r="G1" s="82" t="s">
        <v>99</v>
      </c>
      <c r="H1" s="82" t="s">
        <v>100</v>
      </c>
      <c r="I1" s="82" t="s">
        <v>816</v>
      </c>
      <c r="J1" s="82" t="s">
        <v>101</v>
      </c>
      <c r="K1" s="82" t="s">
        <v>102</v>
      </c>
      <c r="L1" s="82" t="s">
        <v>103</v>
      </c>
      <c r="M1" s="82" t="s">
        <v>817</v>
      </c>
      <c r="N1" s="82" t="s">
        <v>737</v>
      </c>
      <c r="O1" s="82" t="s">
        <v>738</v>
      </c>
    </row>
    <row r="2" spans="1:15">
      <c r="A2" s="82" t="s">
        <v>470</v>
      </c>
      <c r="B2" s="82">
        <v>376</v>
      </c>
      <c r="C2" s="82">
        <v>410</v>
      </c>
      <c r="D2" s="82">
        <v>388</v>
      </c>
      <c r="E2" s="82">
        <v>271</v>
      </c>
      <c r="F2" s="82">
        <v>164</v>
      </c>
      <c r="G2" s="82">
        <v>185</v>
      </c>
      <c r="H2" s="82">
        <v>151</v>
      </c>
      <c r="I2" s="82">
        <v>118</v>
      </c>
      <c r="J2" s="82">
        <v>0.43617021276595747</v>
      </c>
      <c r="K2" s="82">
        <v>0.45121951219512196</v>
      </c>
      <c r="L2" s="82">
        <v>0.38917525773195877</v>
      </c>
      <c r="M2" s="82">
        <v>0.43542435424354242</v>
      </c>
      <c r="N2" s="82">
        <v>0.42589437819420783</v>
      </c>
      <c r="O2" s="82">
        <v>0.42469597754911131</v>
      </c>
    </row>
    <row r="3" spans="1:15">
      <c r="A3" s="82" t="s">
        <v>112</v>
      </c>
      <c r="B3" s="82">
        <v>1351</v>
      </c>
      <c r="C3" s="82">
        <v>1329</v>
      </c>
      <c r="D3" s="82">
        <v>1209</v>
      </c>
      <c r="E3" s="82">
        <v>1090</v>
      </c>
      <c r="F3" s="82">
        <v>736</v>
      </c>
      <c r="G3" s="82">
        <v>709</v>
      </c>
      <c r="H3" s="82">
        <v>768</v>
      </c>
      <c r="I3" s="82">
        <v>594</v>
      </c>
      <c r="J3" s="82">
        <v>0.5447816432272391</v>
      </c>
      <c r="K3" s="82">
        <v>0.53348382242287429</v>
      </c>
      <c r="L3" s="82">
        <v>0.63523573200992556</v>
      </c>
      <c r="M3" s="82">
        <v>0.54495412844036695</v>
      </c>
      <c r="N3" s="82">
        <v>0.56904088454615587</v>
      </c>
      <c r="O3" s="82">
        <v>0.57083792723263505</v>
      </c>
    </row>
    <row r="4" spans="1:15">
      <c r="A4" s="82" t="s">
        <v>471</v>
      </c>
      <c r="B4" s="82">
        <v>1055</v>
      </c>
      <c r="C4" s="82">
        <v>814</v>
      </c>
      <c r="D4" s="82">
        <v>702</v>
      </c>
      <c r="E4" s="82">
        <v>842</v>
      </c>
      <c r="F4" s="82">
        <v>794</v>
      </c>
      <c r="G4" s="82">
        <v>526</v>
      </c>
      <c r="H4" s="82">
        <v>464</v>
      </c>
      <c r="I4" s="82">
        <v>553</v>
      </c>
      <c r="J4" s="82">
        <v>0.75260663507109005</v>
      </c>
      <c r="K4" s="82">
        <v>0.64619164619164615</v>
      </c>
      <c r="L4" s="82">
        <v>0.66096866096866091</v>
      </c>
      <c r="M4" s="82">
        <v>0.65676959619952491</v>
      </c>
      <c r="N4" s="82">
        <v>0.69389342668222487</v>
      </c>
      <c r="O4" s="82">
        <v>0.6543681085665819</v>
      </c>
    </row>
    <row r="5" spans="1:15">
      <c r="A5" s="82" t="s">
        <v>32</v>
      </c>
      <c r="B5" s="82">
        <v>555</v>
      </c>
      <c r="C5" s="82">
        <v>570</v>
      </c>
      <c r="D5" s="82">
        <v>541</v>
      </c>
      <c r="E5" s="82">
        <v>511</v>
      </c>
      <c r="F5" s="82">
        <v>325</v>
      </c>
      <c r="G5" s="82">
        <v>354</v>
      </c>
      <c r="H5" s="82">
        <v>330</v>
      </c>
      <c r="I5" s="82">
        <v>330</v>
      </c>
      <c r="J5" s="82">
        <v>0.5855855855855856</v>
      </c>
      <c r="K5" s="82">
        <v>0.62105263157894741</v>
      </c>
      <c r="L5" s="82">
        <v>0.60998151571164505</v>
      </c>
      <c r="M5" s="82">
        <v>0.64579256360078274</v>
      </c>
      <c r="N5" s="82">
        <v>0.60564225690276108</v>
      </c>
      <c r="O5" s="82">
        <v>0.62515413070283599</v>
      </c>
    </row>
    <row r="6" spans="1:15">
      <c r="A6" s="82" t="s">
        <v>472</v>
      </c>
      <c r="B6" s="82">
        <v>501</v>
      </c>
      <c r="C6" s="82">
        <v>554</v>
      </c>
      <c r="D6" s="82">
        <v>282</v>
      </c>
      <c r="E6" s="82">
        <v>221</v>
      </c>
      <c r="F6" s="82">
        <v>315</v>
      </c>
      <c r="G6" s="82">
        <v>380</v>
      </c>
      <c r="H6" s="82">
        <v>196</v>
      </c>
      <c r="I6" s="82">
        <v>164</v>
      </c>
      <c r="J6" s="82">
        <v>0.62874251497005984</v>
      </c>
      <c r="K6" s="82">
        <v>0.6859205776173285</v>
      </c>
      <c r="L6" s="82">
        <v>0.69503546099290781</v>
      </c>
      <c r="M6" s="82">
        <v>0.74208144796380093</v>
      </c>
      <c r="N6" s="82">
        <v>0.66641735228122667</v>
      </c>
      <c r="O6" s="82">
        <v>0.70009460737937557</v>
      </c>
    </row>
    <row r="7" spans="1:15">
      <c r="A7" s="82" t="s">
        <v>473</v>
      </c>
      <c r="B7" s="82">
        <v>574</v>
      </c>
      <c r="C7" s="82">
        <v>579</v>
      </c>
      <c r="D7" s="82">
        <v>457</v>
      </c>
      <c r="E7" s="82">
        <v>515</v>
      </c>
      <c r="F7" s="82">
        <v>279</v>
      </c>
      <c r="G7" s="82">
        <v>301</v>
      </c>
      <c r="H7" s="82">
        <v>249</v>
      </c>
      <c r="I7" s="82">
        <v>258</v>
      </c>
      <c r="J7" s="82">
        <v>0.48606271777003485</v>
      </c>
      <c r="K7" s="82">
        <v>0.51986183074265979</v>
      </c>
      <c r="L7" s="82">
        <v>0.5448577680525164</v>
      </c>
      <c r="M7" s="82">
        <v>0.50097087378640781</v>
      </c>
      <c r="N7" s="82">
        <v>0.51490683229813661</v>
      </c>
      <c r="O7" s="82">
        <v>0.52095422308188266</v>
      </c>
    </row>
    <row r="8" spans="1:15">
      <c r="A8" s="82" t="s">
        <v>14</v>
      </c>
      <c r="B8" s="82">
        <v>458</v>
      </c>
      <c r="C8" s="82">
        <v>546</v>
      </c>
      <c r="D8" s="82">
        <v>592</v>
      </c>
      <c r="E8" s="82">
        <v>458</v>
      </c>
      <c r="F8" s="82">
        <v>234</v>
      </c>
      <c r="G8" s="82">
        <v>284</v>
      </c>
      <c r="H8" s="82">
        <v>292</v>
      </c>
      <c r="I8" s="82">
        <v>221</v>
      </c>
      <c r="J8" s="82">
        <v>0.51091703056768556</v>
      </c>
      <c r="K8" s="82">
        <v>0.52014652014652019</v>
      </c>
      <c r="L8" s="82">
        <v>0.49324324324324326</v>
      </c>
      <c r="M8" s="82">
        <v>0.48253275109170307</v>
      </c>
      <c r="N8" s="82">
        <v>0.50751879699248126</v>
      </c>
      <c r="O8" s="82">
        <v>0.49937343358395991</v>
      </c>
    </row>
    <row r="9" spans="1:15">
      <c r="A9" s="82" t="s">
        <v>17</v>
      </c>
      <c r="B9" s="82">
        <v>767</v>
      </c>
      <c r="C9" s="82">
        <v>681</v>
      </c>
      <c r="D9" s="82">
        <v>779</v>
      </c>
      <c r="E9" s="82">
        <v>787</v>
      </c>
      <c r="F9" s="82">
        <v>485</v>
      </c>
      <c r="G9" s="82">
        <v>452</v>
      </c>
      <c r="H9" s="82">
        <v>477</v>
      </c>
      <c r="I9" s="82">
        <v>470</v>
      </c>
      <c r="J9" s="82">
        <v>0.63233376792698825</v>
      </c>
      <c r="K9" s="82">
        <v>0.66372980910425849</v>
      </c>
      <c r="L9" s="82">
        <v>0.61232349165596922</v>
      </c>
      <c r="M9" s="82">
        <v>0.59720457433290974</v>
      </c>
      <c r="N9" s="82">
        <v>0.63493488998652892</v>
      </c>
      <c r="O9" s="82">
        <v>0.62260792167334222</v>
      </c>
    </row>
    <row r="10" spans="1:15">
      <c r="A10" s="82" t="s">
        <v>18</v>
      </c>
      <c r="B10" s="82">
        <v>937</v>
      </c>
      <c r="C10" s="82">
        <v>957</v>
      </c>
      <c r="D10" s="82">
        <v>999</v>
      </c>
      <c r="E10" s="82">
        <v>1085</v>
      </c>
      <c r="F10" s="82">
        <v>635</v>
      </c>
      <c r="G10" s="82">
        <v>635</v>
      </c>
      <c r="H10" s="82">
        <v>622</v>
      </c>
      <c r="I10" s="82">
        <v>673</v>
      </c>
      <c r="J10" s="82">
        <v>0.67769477054429028</v>
      </c>
      <c r="K10" s="82">
        <v>0.6635318704284221</v>
      </c>
      <c r="L10" s="82">
        <v>0.62262262262262258</v>
      </c>
      <c r="M10" s="82">
        <v>0.62027649769585258</v>
      </c>
      <c r="N10" s="82">
        <v>0.6539923954372624</v>
      </c>
      <c r="O10" s="82">
        <v>0.63465965143045056</v>
      </c>
    </row>
    <row r="11" spans="1:15">
      <c r="A11" s="82" t="s">
        <v>237</v>
      </c>
      <c r="B11" s="82">
        <v>1292</v>
      </c>
      <c r="C11" s="82">
        <v>923</v>
      </c>
      <c r="D11" s="82">
        <v>713</v>
      </c>
      <c r="E11" s="82">
        <v>817</v>
      </c>
      <c r="F11" s="82">
        <v>830</v>
      </c>
      <c r="G11" s="82">
        <v>618</v>
      </c>
      <c r="H11" s="82">
        <v>447</v>
      </c>
      <c r="I11" s="82">
        <v>532</v>
      </c>
      <c r="J11" s="82">
        <v>0.64241486068111453</v>
      </c>
      <c r="K11" s="82">
        <v>0.66955579631635964</v>
      </c>
      <c r="L11" s="82">
        <v>0.6269284712482468</v>
      </c>
      <c r="M11" s="82">
        <v>0.65116279069767447</v>
      </c>
      <c r="N11" s="82">
        <v>0.64719945355191255</v>
      </c>
      <c r="O11" s="82">
        <v>0.65103954341622505</v>
      </c>
    </row>
  </sheetData>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dimension ref="A1:M11"/>
  <sheetViews>
    <sheetView workbookViewId="0">
      <selection activeCell="E1" sqref="E1"/>
    </sheetView>
  </sheetViews>
  <sheetFormatPr defaultRowHeight="15"/>
  <cols>
    <col min="1" max="16384" width="9.140625" style="82"/>
  </cols>
  <sheetData>
    <row r="1" spans="1:13">
      <c r="A1" s="82" t="s">
        <v>94</v>
      </c>
      <c r="B1" s="82" t="s">
        <v>402</v>
      </c>
      <c r="C1" s="82" t="s">
        <v>403</v>
      </c>
      <c r="D1" s="82" t="s">
        <v>404</v>
      </c>
      <c r="E1" s="82" t="s">
        <v>818</v>
      </c>
      <c r="F1" s="82" t="s">
        <v>405</v>
      </c>
      <c r="G1" s="82" t="s">
        <v>406</v>
      </c>
      <c r="H1" s="82" t="s">
        <v>407</v>
      </c>
      <c r="I1" s="82" t="s">
        <v>819</v>
      </c>
      <c r="J1" s="82" t="s">
        <v>408</v>
      </c>
      <c r="K1" s="82" t="s">
        <v>409</v>
      </c>
      <c r="L1" s="82" t="s">
        <v>410</v>
      </c>
      <c r="M1" s="82" t="s">
        <v>820</v>
      </c>
    </row>
    <row r="2" spans="1:13">
      <c r="A2" s="82" t="s">
        <v>470</v>
      </c>
      <c r="B2" s="82">
        <v>131</v>
      </c>
      <c r="C2" s="82">
        <v>142</v>
      </c>
      <c r="D2" s="82">
        <v>141</v>
      </c>
      <c r="E2" s="82">
        <v>160</v>
      </c>
      <c r="F2" s="82">
        <v>133</v>
      </c>
      <c r="G2" s="82">
        <v>147</v>
      </c>
      <c r="H2" s="82">
        <v>145.5</v>
      </c>
      <c r="I2" s="82">
        <v>166</v>
      </c>
      <c r="J2" s="82">
        <v>4</v>
      </c>
      <c r="K2" s="82">
        <v>10</v>
      </c>
      <c r="L2" s="82">
        <v>9</v>
      </c>
      <c r="M2" s="82">
        <v>12</v>
      </c>
    </row>
    <row r="3" spans="1:13">
      <c r="A3" s="82" t="s">
        <v>112</v>
      </c>
      <c r="B3" s="82">
        <v>795</v>
      </c>
      <c r="C3" s="82">
        <v>859</v>
      </c>
      <c r="D3" s="82">
        <v>864</v>
      </c>
      <c r="E3" s="82">
        <v>789</v>
      </c>
      <c r="F3" s="82">
        <v>848.5</v>
      </c>
      <c r="G3" s="82">
        <v>910.5</v>
      </c>
      <c r="H3" s="82">
        <v>925.5</v>
      </c>
      <c r="I3" s="82">
        <v>845</v>
      </c>
      <c r="J3" s="82">
        <v>107</v>
      </c>
      <c r="K3" s="82">
        <v>103</v>
      </c>
      <c r="L3" s="82">
        <v>123</v>
      </c>
      <c r="M3" s="82">
        <v>112</v>
      </c>
    </row>
    <row r="4" spans="1:13">
      <c r="A4" s="82" t="s">
        <v>471</v>
      </c>
      <c r="B4" s="82">
        <v>674</v>
      </c>
      <c r="C4" s="82">
        <v>733</v>
      </c>
      <c r="D4" s="82">
        <v>751</v>
      </c>
      <c r="E4" s="82">
        <v>728</v>
      </c>
      <c r="F4" s="82">
        <v>707.5</v>
      </c>
      <c r="G4" s="82">
        <v>764.5</v>
      </c>
      <c r="H4" s="82">
        <v>783.5</v>
      </c>
      <c r="I4" s="82">
        <v>762</v>
      </c>
      <c r="J4" s="82">
        <v>67</v>
      </c>
      <c r="K4" s="82">
        <v>63</v>
      </c>
      <c r="L4" s="82">
        <v>65</v>
      </c>
      <c r="M4" s="82">
        <v>68</v>
      </c>
    </row>
    <row r="5" spans="1:13">
      <c r="A5" s="82" t="s">
        <v>32</v>
      </c>
      <c r="B5" s="82">
        <v>448</v>
      </c>
      <c r="C5" s="82">
        <v>451</v>
      </c>
      <c r="D5" s="82">
        <v>460</v>
      </c>
      <c r="E5" s="82">
        <v>518</v>
      </c>
      <c r="F5" s="82">
        <v>452</v>
      </c>
      <c r="G5" s="82">
        <v>463</v>
      </c>
      <c r="H5" s="82">
        <v>472.5</v>
      </c>
      <c r="I5" s="82">
        <v>527</v>
      </c>
      <c r="J5" s="82">
        <v>8</v>
      </c>
      <c r="K5" s="82">
        <v>24</v>
      </c>
      <c r="L5" s="82">
        <v>25</v>
      </c>
      <c r="M5" s="82">
        <v>18</v>
      </c>
    </row>
    <row r="6" spans="1:13">
      <c r="A6" s="82" t="s">
        <v>472</v>
      </c>
      <c r="B6" s="82">
        <v>211</v>
      </c>
      <c r="C6" s="82">
        <v>221</v>
      </c>
      <c r="D6" s="82">
        <v>260</v>
      </c>
      <c r="E6" s="82">
        <v>284</v>
      </c>
      <c r="F6" s="82">
        <v>233</v>
      </c>
      <c r="G6" s="82">
        <v>244</v>
      </c>
      <c r="H6" s="82">
        <v>287</v>
      </c>
      <c r="I6" s="82">
        <v>314.5</v>
      </c>
      <c r="J6" s="82">
        <v>44</v>
      </c>
      <c r="K6" s="82">
        <v>46</v>
      </c>
      <c r="L6" s="82">
        <v>54</v>
      </c>
      <c r="M6" s="82">
        <v>61</v>
      </c>
    </row>
    <row r="7" spans="1:13">
      <c r="A7" s="82" t="s">
        <v>473</v>
      </c>
      <c r="B7" s="82">
        <v>264</v>
      </c>
      <c r="C7" s="82">
        <v>308</v>
      </c>
      <c r="D7" s="82">
        <v>330</v>
      </c>
      <c r="E7" s="82">
        <v>346</v>
      </c>
      <c r="F7" s="82">
        <v>287</v>
      </c>
      <c r="G7" s="82">
        <v>330</v>
      </c>
      <c r="H7" s="82">
        <v>349.5</v>
      </c>
      <c r="I7" s="82">
        <v>375.5</v>
      </c>
      <c r="J7" s="82">
        <v>46</v>
      </c>
      <c r="K7" s="82">
        <v>44</v>
      </c>
      <c r="L7" s="82">
        <v>39</v>
      </c>
      <c r="M7" s="82">
        <v>59</v>
      </c>
    </row>
    <row r="8" spans="1:13">
      <c r="A8" s="82" t="s">
        <v>14</v>
      </c>
      <c r="B8" s="82">
        <v>432</v>
      </c>
      <c r="C8" s="82">
        <v>395</v>
      </c>
      <c r="D8" s="82">
        <v>451</v>
      </c>
      <c r="E8" s="82">
        <v>434</v>
      </c>
      <c r="F8" s="82">
        <v>453</v>
      </c>
      <c r="G8" s="82">
        <v>432.5</v>
      </c>
      <c r="H8" s="82">
        <v>482</v>
      </c>
      <c r="I8" s="82">
        <v>473</v>
      </c>
      <c r="J8" s="82">
        <v>42</v>
      </c>
      <c r="K8" s="82">
        <v>75</v>
      </c>
      <c r="L8" s="82">
        <v>62</v>
      </c>
      <c r="M8" s="82">
        <v>78</v>
      </c>
    </row>
    <row r="9" spans="1:13">
      <c r="A9" s="82" t="s">
        <v>17</v>
      </c>
      <c r="B9" s="82">
        <v>880</v>
      </c>
      <c r="C9" s="82">
        <v>933</v>
      </c>
      <c r="D9" s="82">
        <v>1057</v>
      </c>
      <c r="E9" s="82">
        <v>1096</v>
      </c>
      <c r="F9" s="82">
        <v>922.5</v>
      </c>
      <c r="G9" s="82">
        <v>994</v>
      </c>
      <c r="H9" s="82">
        <v>1105.5</v>
      </c>
      <c r="I9" s="82">
        <v>1154</v>
      </c>
      <c r="J9" s="82">
        <v>85</v>
      </c>
      <c r="K9" s="82">
        <v>122</v>
      </c>
      <c r="L9" s="82">
        <v>97</v>
      </c>
      <c r="M9" s="82">
        <v>116</v>
      </c>
    </row>
    <row r="10" spans="1:13">
      <c r="A10" s="82" t="s">
        <v>18</v>
      </c>
      <c r="B10" s="82">
        <v>745</v>
      </c>
      <c r="C10" s="82">
        <v>712</v>
      </c>
      <c r="D10" s="82">
        <v>762</v>
      </c>
      <c r="E10" s="82">
        <v>819</v>
      </c>
      <c r="F10" s="82">
        <v>787</v>
      </c>
      <c r="G10" s="82">
        <v>752.5</v>
      </c>
      <c r="H10" s="82">
        <v>810.5</v>
      </c>
      <c r="I10" s="82">
        <v>882.5</v>
      </c>
      <c r="J10" s="82">
        <v>84</v>
      </c>
      <c r="K10" s="82">
        <v>81</v>
      </c>
      <c r="L10" s="82">
        <v>97</v>
      </c>
      <c r="M10" s="82">
        <v>127</v>
      </c>
    </row>
    <row r="11" spans="1:13">
      <c r="A11" s="82" t="s">
        <v>237</v>
      </c>
      <c r="B11" s="82">
        <v>743</v>
      </c>
      <c r="C11" s="82">
        <v>740</v>
      </c>
      <c r="D11" s="82">
        <v>723</v>
      </c>
      <c r="E11" s="82">
        <v>742</v>
      </c>
      <c r="F11" s="82">
        <v>812.5</v>
      </c>
      <c r="G11" s="82">
        <v>813.5</v>
      </c>
      <c r="H11" s="82">
        <v>789</v>
      </c>
      <c r="I11" s="82">
        <v>811</v>
      </c>
      <c r="J11" s="82">
        <v>139</v>
      </c>
      <c r="K11" s="82">
        <v>147</v>
      </c>
      <c r="L11" s="82">
        <v>132</v>
      </c>
      <c r="M11" s="82">
        <v>138</v>
      </c>
    </row>
  </sheetData>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dimension ref="A1:O11"/>
  <sheetViews>
    <sheetView workbookViewId="0">
      <selection activeCell="E1" sqref="E1"/>
    </sheetView>
  </sheetViews>
  <sheetFormatPr defaultRowHeight="15"/>
  <cols>
    <col min="1" max="16384" width="9.140625" style="82"/>
  </cols>
  <sheetData>
    <row r="1" spans="1:15">
      <c r="A1" s="82" t="s">
        <v>94</v>
      </c>
      <c r="B1" s="82" t="s">
        <v>464</v>
      </c>
      <c r="C1" s="82" t="s">
        <v>465</v>
      </c>
      <c r="D1" s="82" t="s">
        <v>466</v>
      </c>
      <c r="E1" s="82" t="s">
        <v>821</v>
      </c>
      <c r="F1" s="82" t="s">
        <v>467</v>
      </c>
      <c r="G1" s="82" t="s">
        <v>468</v>
      </c>
      <c r="H1" s="82" t="s">
        <v>469</v>
      </c>
      <c r="I1" s="82" t="s">
        <v>822</v>
      </c>
      <c r="J1" s="82" t="s">
        <v>474</v>
      </c>
      <c r="K1" s="82" t="s">
        <v>475</v>
      </c>
      <c r="L1" s="82" t="s">
        <v>476</v>
      </c>
      <c r="M1" s="82" t="s">
        <v>823</v>
      </c>
      <c r="N1" s="82" t="s">
        <v>737</v>
      </c>
      <c r="O1" s="82" t="s">
        <v>738</v>
      </c>
    </row>
    <row r="2" spans="1:15">
      <c r="A2" s="82" t="s">
        <v>470</v>
      </c>
      <c r="B2" s="82">
        <v>26</v>
      </c>
      <c r="C2" s="82">
        <v>53</v>
      </c>
      <c r="D2" s="82">
        <v>181</v>
      </c>
      <c r="E2" s="82">
        <v>224</v>
      </c>
      <c r="F2" s="82">
        <v>5</v>
      </c>
      <c r="G2" s="82">
        <v>11</v>
      </c>
      <c r="H2" s="82">
        <v>24</v>
      </c>
      <c r="I2" s="82">
        <v>19</v>
      </c>
      <c r="J2" s="82">
        <v>0.19230769230769232</v>
      </c>
      <c r="K2" s="82">
        <v>0.20754716981132076</v>
      </c>
      <c r="L2" s="82">
        <v>0.13259668508287292</v>
      </c>
      <c r="M2" s="82">
        <v>8.4821428571428575E-2</v>
      </c>
      <c r="N2" s="82">
        <v>0.15384615384615385</v>
      </c>
      <c r="O2" s="82">
        <v>0.11790393013100436</v>
      </c>
    </row>
    <row r="3" spans="1:15">
      <c r="A3" s="82" t="s">
        <v>112</v>
      </c>
      <c r="B3" s="82">
        <v>1401</v>
      </c>
      <c r="C3" s="82">
        <v>1187</v>
      </c>
      <c r="D3" s="82">
        <v>1138</v>
      </c>
      <c r="E3" s="82">
        <v>1198</v>
      </c>
      <c r="F3" s="82">
        <v>297</v>
      </c>
      <c r="G3" s="82">
        <v>258</v>
      </c>
      <c r="H3" s="82">
        <v>273</v>
      </c>
      <c r="I3" s="82">
        <v>314</v>
      </c>
      <c r="J3" s="82">
        <v>0.21199143468950749</v>
      </c>
      <c r="K3" s="82">
        <v>0.21735467565290648</v>
      </c>
      <c r="L3" s="82">
        <v>0.2398945518453427</v>
      </c>
      <c r="M3" s="82">
        <v>0.26210350584307179</v>
      </c>
      <c r="N3" s="82">
        <v>0.22222222222222221</v>
      </c>
      <c r="O3" s="82">
        <v>0.23985239852398524</v>
      </c>
    </row>
    <row r="4" spans="1:15">
      <c r="A4" s="82" t="s">
        <v>471</v>
      </c>
      <c r="B4" s="82">
        <v>916</v>
      </c>
      <c r="C4" s="82">
        <v>943</v>
      </c>
      <c r="D4" s="82">
        <v>792</v>
      </c>
      <c r="E4" s="82">
        <v>851</v>
      </c>
      <c r="F4" s="82">
        <v>408</v>
      </c>
      <c r="G4" s="82">
        <v>401</v>
      </c>
      <c r="H4" s="82">
        <v>341</v>
      </c>
      <c r="I4" s="82">
        <v>347</v>
      </c>
      <c r="J4" s="82">
        <v>0.44541484716157204</v>
      </c>
      <c r="K4" s="82">
        <v>0.42523860021208909</v>
      </c>
      <c r="L4" s="82">
        <v>0.43055555555555558</v>
      </c>
      <c r="M4" s="82">
        <v>0.40775558166862513</v>
      </c>
      <c r="N4" s="82">
        <v>0.43379856657864957</v>
      </c>
      <c r="O4" s="82">
        <v>0.42111368909512759</v>
      </c>
    </row>
    <row r="5" spans="1:15">
      <c r="A5" s="82" t="s">
        <v>32</v>
      </c>
      <c r="B5" s="82">
        <v>578</v>
      </c>
      <c r="C5" s="82">
        <v>571</v>
      </c>
      <c r="D5" s="82">
        <v>588</v>
      </c>
      <c r="E5" s="82">
        <v>661</v>
      </c>
      <c r="F5" s="82">
        <v>92</v>
      </c>
      <c r="G5" s="82">
        <v>80</v>
      </c>
      <c r="H5" s="82">
        <v>96</v>
      </c>
      <c r="I5" s="82">
        <v>97</v>
      </c>
      <c r="J5" s="82">
        <v>0.15916955017301038</v>
      </c>
      <c r="K5" s="82">
        <v>0.14010507880910683</v>
      </c>
      <c r="L5" s="82">
        <v>0.16326530612244897</v>
      </c>
      <c r="M5" s="82">
        <v>0.14674735249621784</v>
      </c>
      <c r="N5" s="82">
        <v>0.15428900402993667</v>
      </c>
      <c r="O5" s="82">
        <v>0.15</v>
      </c>
    </row>
    <row r="6" spans="1:15">
      <c r="A6" s="82" t="s">
        <v>472</v>
      </c>
      <c r="B6" s="82">
        <v>443</v>
      </c>
      <c r="C6" s="82">
        <v>462</v>
      </c>
      <c r="D6" s="82">
        <v>429</v>
      </c>
      <c r="E6" s="82">
        <v>440</v>
      </c>
      <c r="F6" s="82">
        <v>172</v>
      </c>
      <c r="G6" s="82">
        <v>177</v>
      </c>
      <c r="H6" s="82">
        <v>169</v>
      </c>
      <c r="I6" s="82">
        <v>163</v>
      </c>
      <c r="J6" s="82">
        <v>0.38826185101580135</v>
      </c>
      <c r="K6" s="82">
        <v>0.38311688311688313</v>
      </c>
      <c r="L6" s="82">
        <v>0.39393939393939392</v>
      </c>
      <c r="M6" s="82">
        <v>0.37045454545454548</v>
      </c>
      <c r="N6" s="82">
        <v>0.38830584707646176</v>
      </c>
      <c r="O6" s="82">
        <v>0.38241923365890307</v>
      </c>
    </row>
    <row r="7" spans="1:15">
      <c r="A7" s="82" t="s">
        <v>473</v>
      </c>
      <c r="B7" s="82">
        <v>373</v>
      </c>
      <c r="C7" s="82">
        <v>309</v>
      </c>
      <c r="D7" s="82">
        <v>346</v>
      </c>
      <c r="E7" s="82">
        <v>408</v>
      </c>
      <c r="F7" s="82">
        <v>97</v>
      </c>
      <c r="G7" s="82">
        <v>73</v>
      </c>
      <c r="H7" s="82">
        <v>87</v>
      </c>
      <c r="I7" s="82">
        <v>87</v>
      </c>
      <c r="J7" s="82">
        <v>0.26005361930294907</v>
      </c>
      <c r="K7" s="82">
        <v>0.23624595469255663</v>
      </c>
      <c r="L7" s="82">
        <v>0.25144508670520233</v>
      </c>
      <c r="M7" s="82">
        <v>0.21323529411764705</v>
      </c>
      <c r="N7" s="82">
        <v>0.25</v>
      </c>
      <c r="O7" s="82">
        <v>0.2323612417685795</v>
      </c>
    </row>
    <row r="8" spans="1:15">
      <c r="A8" s="82" t="s">
        <v>14</v>
      </c>
      <c r="B8" s="82">
        <v>430</v>
      </c>
      <c r="C8" s="82">
        <v>476</v>
      </c>
      <c r="D8" s="82">
        <v>601</v>
      </c>
      <c r="E8" s="82">
        <v>600</v>
      </c>
      <c r="F8" s="82">
        <v>103</v>
      </c>
      <c r="G8" s="82">
        <v>104</v>
      </c>
      <c r="H8" s="82">
        <v>140</v>
      </c>
      <c r="I8" s="82">
        <v>125</v>
      </c>
      <c r="J8" s="82">
        <v>0.23953488372093024</v>
      </c>
      <c r="K8" s="82">
        <v>0.21848739495798319</v>
      </c>
      <c r="L8" s="82">
        <v>0.23294509151414308</v>
      </c>
      <c r="M8" s="82">
        <v>0.20833333333333334</v>
      </c>
      <c r="N8" s="82">
        <v>0.23025879230258792</v>
      </c>
      <c r="O8" s="82">
        <v>0.22003577817531306</v>
      </c>
    </row>
    <row r="9" spans="1:15">
      <c r="A9" s="82" t="s">
        <v>17</v>
      </c>
      <c r="B9" s="82">
        <v>614</v>
      </c>
      <c r="C9" s="82">
        <v>568</v>
      </c>
      <c r="D9" s="82">
        <v>695</v>
      </c>
      <c r="E9" s="82">
        <v>836</v>
      </c>
      <c r="F9" s="82">
        <v>214</v>
      </c>
      <c r="G9" s="82">
        <v>186</v>
      </c>
      <c r="H9" s="82">
        <v>241</v>
      </c>
      <c r="I9" s="82">
        <v>272</v>
      </c>
      <c r="J9" s="82">
        <v>0.34853420195439738</v>
      </c>
      <c r="K9" s="82">
        <v>0.32746478873239437</v>
      </c>
      <c r="L9" s="82">
        <v>0.34676258992805753</v>
      </c>
      <c r="M9" s="82">
        <v>0.32535885167464113</v>
      </c>
      <c r="N9" s="82">
        <v>0.34150239744272776</v>
      </c>
      <c r="O9" s="82">
        <v>0.33301572177227251</v>
      </c>
    </row>
    <row r="10" spans="1:15">
      <c r="A10" s="82" t="s">
        <v>18</v>
      </c>
      <c r="B10" s="82">
        <v>1131</v>
      </c>
      <c r="C10" s="82">
        <v>994</v>
      </c>
      <c r="D10" s="82">
        <v>1021</v>
      </c>
      <c r="E10" s="82">
        <v>1005</v>
      </c>
      <c r="F10" s="82">
        <v>326</v>
      </c>
      <c r="G10" s="82">
        <v>280</v>
      </c>
      <c r="H10" s="82">
        <v>307</v>
      </c>
      <c r="I10" s="82">
        <v>277</v>
      </c>
      <c r="J10" s="82">
        <v>0.28824049513704686</v>
      </c>
      <c r="K10" s="82">
        <v>0.28169014084507044</v>
      </c>
      <c r="L10" s="82">
        <v>0.30068560235063663</v>
      </c>
      <c r="M10" s="82">
        <v>0.27562189054726366</v>
      </c>
      <c r="N10" s="82">
        <v>0.29020979020979021</v>
      </c>
      <c r="O10" s="82">
        <v>0.28609271523178809</v>
      </c>
    </row>
    <row r="11" spans="1:15">
      <c r="A11" s="82" t="s">
        <v>237</v>
      </c>
      <c r="B11" s="82">
        <v>717</v>
      </c>
      <c r="C11" s="82">
        <v>794</v>
      </c>
      <c r="D11" s="82">
        <v>945</v>
      </c>
      <c r="E11" s="82">
        <v>1002</v>
      </c>
      <c r="F11" s="82">
        <v>323</v>
      </c>
      <c r="G11" s="82">
        <v>284</v>
      </c>
      <c r="H11" s="82">
        <v>371</v>
      </c>
      <c r="I11" s="82">
        <v>347</v>
      </c>
      <c r="J11" s="82">
        <v>0.45048814504881451</v>
      </c>
      <c r="K11" s="82">
        <v>0.35768261964735515</v>
      </c>
      <c r="L11" s="82">
        <v>0.3925925925925926</v>
      </c>
      <c r="M11" s="82">
        <v>0.34630738522954091</v>
      </c>
      <c r="N11" s="82">
        <v>0.3982084690553746</v>
      </c>
      <c r="O11" s="82">
        <v>0.36556001459321413</v>
      </c>
    </row>
  </sheetData>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dimension ref="A1:J11"/>
  <sheetViews>
    <sheetView workbookViewId="0">
      <selection activeCell="E1" sqref="E1"/>
    </sheetView>
  </sheetViews>
  <sheetFormatPr defaultRowHeight="15"/>
  <cols>
    <col min="1" max="16384" width="9.140625" style="82"/>
  </cols>
  <sheetData>
    <row r="1" spans="1:10">
      <c r="A1" s="82" t="s">
        <v>94</v>
      </c>
      <c r="B1" s="82" t="s">
        <v>642</v>
      </c>
      <c r="C1" s="82" t="s">
        <v>643</v>
      </c>
      <c r="D1" s="82" t="s">
        <v>644</v>
      </c>
      <c r="E1" s="82" t="s">
        <v>824</v>
      </c>
      <c r="F1" s="82" t="s">
        <v>645</v>
      </c>
      <c r="G1" s="82" t="s">
        <v>646</v>
      </c>
      <c r="H1" s="82" t="s">
        <v>647</v>
      </c>
      <c r="I1" s="82" t="s">
        <v>825</v>
      </c>
      <c r="J1" s="82" t="s">
        <v>826</v>
      </c>
    </row>
    <row r="2" spans="1:10">
      <c r="A2" s="82" t="s">
        <v>470</v>
      </c>
      <c r="B2" s="82">
        <v>7823096</v>
      </c>
      <c r="C2" s="82">
        <v>9308022</v>
      </c>
      <c r="D2" s="82">
        <v>10055206</v>
      </c>
      <c r="E2" s="82">
        <v>11298337</v>
      </c>
      <c r="F2" s="82">
        <v>19503820</v>
      </c>
      <c r="G2" s="82">
        <v>20462978</v>
      </c>
      <c r="H2" s="82">
        <v>22005208</v>
      </c>
      <c r="I2" s="82">
        <v>23373940</v>
      </c>
      <c r="J2" s="82">
        <v>0.46568309474089581</v>
      </c>
    </row>
    <row r="3" spans="1:10">
      <c r="A3" s="82" t="s">
        <v>112</v>
      </c>
      <c r="B3" s="82">
        <v>38188714</v>
      </c>
      <c r="C3" s="82">
        <v>37992323</v>
      </c>
      <c r="D3" s="82">
        <v>51383742</v>
      </c>
      <c r="E3" s="82">
        <v>55248168</v>
      </c>
      <c r="F3" s="82">
        <v>86794744</v>
      </c>
      <c r="G3" s="82">
        <v>87539978</v>
      </c>
      <c r="H3" s="82">
        <v>101305487</v>
      </c>
      <c r="I3" s="82">
        <v>112034522</v>
      </c>
      <c r="J3" s="82">
        <v>0.48067082972853226</v>
      </c>
    </row>
    <row r="4" spans="1:10">
      <c r="A4" s="82" t="s">
        <v>471</v>
      </c>
      <c r="B4" s="82">
        <v>45342641</v>
      </c>
      <c r="C4" s="82">
        <v>38382721</v>
      </c>
      <c r="D4" s="82">
        <v>38800111</v>
      </c>
      <c r="E4" s="82">
        <v>37259966</v>
      </c>
      <c r="F4" s="82">
        <v>84753993</v>
      </c>
      <c r="G4" s="82">
        <v>78582088</v>
      </c>
      <c r="H4" s="82">
        <v>76916566</v>
      </c>
      <c r="I4" s="82">
        <v>76548357</v>
      </c>
      <c r="J4" s="82">
        <v>0.49318798594652014</v>
      </c>
    </row>
    <row r="5" spans="1:10">
      <c r="A5" s="82" t="s">
        <v>32</v>
      </c>
      <c r="B5" s="82">
        <v>20138213</v>
      </c>
      <c r="C5" s="82">
        <v>24144725</v>
      </c>
      <c r="D5" s="82">
        <v>29119881</v>
      </c>
      <c r="E5" s="82">
        <v>32614724</v>
      </c>
      <c r="F5" s="82">
        <v>59395148</v>
      </c>
      <c r="G5" s="82">
        <v>62576987</v>
      </c>
      <c r="H5" s="82">
        <v>61068910</v>
      </c>
      <c r="I5" s="82">
        <v>70326115</v>
      </c>
      <c r="J5" s="82">
        <v>0.44274083211551157</v>
      </c>
    </row>
    <row r="6" spans="1:10">
      <c r="A6" s="82" t="s">
        <v>472</v>
      </c>
      <c r="B6" s="82">
        <v>13085777</v>
      </c>
      <c r="C6" s="82">
        <v>12200252</v>
      </c>
      <c r="D6" s="82">
        <v>12507877</v>
      </c>
      <c r="E6" s="82">
        <v>13171488</v>
      </c>
      <c r="F6" s="82">
        <v>33858377</v>
      </c>
      <c r="G6" s="82">
        <v>35479003</v>
      </c>
      <c r="H6" s="82">
        <v>34570038</v>
      </c>
      <c r="I6" s="82">
        <v>34333204</v>
      </c>
      <c r="J6" s="82">
        <v>0.362893296652127</v>
      </c>
    </row>
    <row r="7" spans="1:10">
      <c r="A7" s="82" t="s">
        <v>473</v>
      </c>
      <c r="B7" s="82">
        <v>28818654</v>
      </c>
      <c r="C7" s="82">
        <v>28831908</v>
      </c>
      <c r="D7" s="82">
        <v>26240877</v>
      </c>
      <c r="E7" s="82">
        <v>27331100</v>
      </c>
      <c r="F7" s="82">
        <v>50213106</v>
      </c>
      <c r="G7" s="82">
        <v>49633959</v>
      </c>
      <c r="H7" s="82">
        <v>51563088</v>
      </c>
      <c r="I7" s="82">
        <v>52440443</v>
      </c>
      <c r="J7" s="82">
        <v>0.5363527157336403</v>
      </c>
    </row>
    <row r="8" spans="1:10">
      <c r="A8" s="82" t="s">
        <v>14</v>
      </c>
      <c r="B8" s="82">
        <v>20660088</v>
      </c>
      <c r="C8" s="82">
        <v>22134389</v>
      </c>
      <c r="D8" s="82">
        <v>28915542</v>
      </c>
      <c r="E8" s="82">
        <v>31162920</v>
      </c>
      <c r="F8" s="82">
        <v>38653594</v>
      </c>
      <c r="G8" s="82">
        <v>40656182</v>
      </c>
      <c r="H8" s="82">
        <v>47324682</v>
      </c>
      <c r="I8" s="82">
        <v>48589858</v>
      </c>
      <c r="J8" s="82">
        <v>0.60198005689682155</v>
      </c>
    </row>
    <row r="9" spans="1:10">
      <c r="A9" s="82" t="s">
        <v>17</v>
      </c>
      <c r="B9" s="82">
        <v>24031210</v>
      </c>
      <c r="C9" s="82">
        <v>23230256</v>
      </c>
      <c r="D9" s="82">
        <v>25374762</v>
      </c>
      <c r="E9" s="82">
        <v>26736965</v>
      </c>
      <c r="F9" s="82">
        <v>51970597</v>
      </c>
      <c r="G9" s="82">
        <v>44989453</v>
      </c>
      <c r="H9" s="82">
        <v>44201747</v>
      </c>
      <c r="I9" s="82">
        <v>46506146</v>
      </c>
      <c r="J9" s="82">
        <v>0.55522075575450092</v>
      </c>
    </row>
    <row r="10" spans="1:10">
      <c r="A10" s="82" t="s">
        <v>18</v>
      </c>
      <c r="B10" s="82">
        <v>23886487</v>
      </c>
      <c r="C10" s="82">
        <v>26038609</v>
      </c>
      <c r="D10" s="82">
        <v>29906566</v>
      </c>
      <c r="E10" s="82">
        <v>32465547</v>
      </c>
      <c r="F10" s="82">
        <v>42577781</v>
      </c>
      <c r="G10" s="82">
        <v>45815073</v>
      </c>
      <c r="H10" s="82">
        <v>48518575</v>
      </c>
      <c r="I10" s="82">
        <v>50814771</v>
      </c>
      <c r="J10" s="82">
        <v>0.60910564930094069</v>
      </c>
    </row>
    <row r="11" spans="1:10">
      <c r="A11" s="82" t="s">
        <v>237</v>
      </c>
      <c r="B11" s="82">
        <v>47848277</v>
      </c>
      <c r="C11" s="82">
        <v>44936208</v>
      </c>
      <c r="D11" s="82">
        <v>47459666</v>
      </c>
      <c r="E11" s="82">
        <v>52782544</v>
      </c>
      <c r="F11" s="82">
        <v>90207791</v>
      </c>
      <c r="G11" s="82">
        <v>84850238</v>
      </c>
      <c r="H11" s="82">
        <v>81989832</v>
      </c>
      <c r="I11" s="82">
        <v>93307457</v>
      </c>
      <c r="J11" s="82">
        <v>0.55806188001933221</v>
      </c>
    </row>
  </sheetData>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dimension ref="A1:G11"/>
  <sheetViews>
    <sheetView workbookViewId="0">
      <selection activeCell="E1" sqref="E1"/>
    </sheetView>
  </sheetViews>
  <sheetFormatPr defaultRowHeight="15"/>
  <cols>
    <col min="1" max="16384" width="9.140625" style="82"/>
  </cols>
  <sheetData>
    <row r="1" spans="1:7">
      <c r="A1" s="82" t="s">
        <v>94</v>
      </c>
      <c r="B1" s="82" t="s">
        <v>660</v>
      </c>
      <c r="C1" s="82" t="s">
        <v>827</v>
      </c>
      <c r="D1" s="82" t="s">
        <v>661</v>
      </c>
      <c r="E1" s="82" t="s">
        <v>828</v>
      </c>
      <c r="F1" s="82" t="s">
        <v>829</v>
      </c>
      <c r="G1" s="82" t="s">
        <v>826</v>
      </c>
    </row>
    <row r="2" spans="1:7">
      <c r="A2" s="82" t="s">
        <v>470</v>
      </c>
      <c r="B2" s="82">
        <v>14309175</v>
      </c>
      <c r="C2" s="82">
        <v>13429228</v>
      </c>
      <c r="D2" s="82">
        <v>1465</v>
      </c>
      <c r="E2" s="82">
        <v>1344</v>
      </c>
      <c r="F2" s="82">
        <v>2.2998055401849508E-2</v>
      </c>
      <c r="G2" s="82">
        <v>9991.9851190476184</v>
      </c>
    </row>
    <row r="3" spans="1:7">
      <c r="A3" s="82" t="s">
        <v>112</v>
      </c>
      <c r="B3" s="82">
        <v>84862985</v>
      </c>
      <c r="C3" s="82">
        <v>87387308</v>
      </c>
      <c r="D3" s="82">
        <v>5629</v>
      </c>
      <c r="E3" s="82">
        <v>5574</v>
      </c>
      <c r="F3" s="82">
        <v>3.9906616618107724E-2</v>
      </c>
      <c r="G3" s="82">
        <v>15677.665590240402</v>
      </c>
    </row>
    <row r="4" spans="1:7">
      <c r="A4" s="82" t="s">
        <v>471</v>
      </c>
      <c r="B4" s="82">
        <v>52391881</v>
      </c>
      <c r="C4" s="82">
        <v>58424111</v>
      </c>
      <c r="D4" s="82">
        <v>3691</v>
      </c>
      <c r="E4" s="82">
        <v>3665</v>
      </c>
      <c r="F4" s="82">
        <v>0.12304766180413063</v>
      </c>
      <c r="G4" s="82">
        <v>15941.094406548431</v>
      </c>
    </row>
    <row r="5" spans="1:7">
      <c r="A5" s="82" t="s">
        <v>32</v>
      </c>
      <c r="B5" s="82">
        <v>39256025</v>
      </c>
      <c r="C5" s="82">
        <v>41071227</v>
      </c>
      <c r="D5" s="82">
        <v>3397</v>
      </c>
      <c r="E5" s="82">
        <v>3301</v>
      </c>
      <c r="F5" s="82">
        <v>7.6666941703542879E-2</v>
      </c>
      <c r="G5" s="82">
        <v>12442.056043623144</v>
      </c>
    </row>
    <row r="6" spans="1:7">
      <c r="A6" s="82" t="s">
        <v>472</v>
      </c>
      <c r="B6" s="82">
        <v>19669010</v>
      </c>
      <c r="C6" s="82">
        <v>17571945</v>
      </c>
      <c r="D6" s="82">
        <v>1423</v>
      </c>
      <c r="E6" s="82">
        <v>1524</v>
      </c>
      <c r="F6" s="82">
        <v>-0.16582481331888707</v>
      </c>
      <c r="G6" s="82">
        <v>11530.147637795275</v>
      </c>
    </row>
    <row r="7" spans="1:7">
      <c r="A7" s="82" t="s">
        <v>473</v>
      </c>
      <c r="B7" s="82">
        <v>41142710</v>
      </c>
      <c r="C7" s="82">
        <v>43564364</v>
      </c>
      <c r="D7" s="82">
        <v>2296</v>
      </c>
      <c r="E7" s="82">
        <v>2400</v>
      </c>
      <c r="F7" s="82">
        <v>1.2975929231043064E-2</v>
      </c>
      <c r="G7" s="82">
        <v>18151.818333333333</v>
      </c>
    </row>
    <row r="8" spans="1:7">
      <c r="A8" s="82" t="s">
        <v>14</v>
      </c>
      <c r="B8" s="82">
        <v>27355673</v>
      </c>
      <c r="C8" s="82">
        <v>25087622</v>
      </c>
      <c r="D8" s="82">
        <v>2549</v>
      </c>
      <c r="E8" s="82">
        <v>2579</v>
      </c>
      <c r="F8" s="82">
        <v>-9.3577688516384122E-2</v>
      </c>
      <c r="G8" s="82">
        <v>9727.6549050019385</v>
      </c>
    </row>
    <row r="9" spans="1:7">
      <c r="A9" s="82" t="s">
        <v>17</v>
      </c>
      <c r="B9" s="82">
        <v>39758314</v>
      </c>
      <c r="C9" s="82">
        <v>39686266</v>
      </c>
      <c r="D9" s="82">
        <v>4770</v>
      </c>
      <c r="E9" s="82">
        <v>4780</v>
      </c>
      <c r="F9" s="82">
        <v>-3.9004083796879826E-3</v>
      </c>
      <c r="G9" s="82">
        <v>8302.5661087866101</v>
      </c>
    </row>
    <row r="10" spans="1:7">
      <c r="A10" s="82" t="s">
        <v>18</v>
      </c>
      <c r="B10" s="82">
        <v>37966446</v>
      </c>
      <c r="C10" s="82">
        <v>44082508</v>
      </c>
      <c r="D10" s="82">
        <v>4519</v>
      </c>
      <c r="E10" s="82">
        <v>4833</v>
      </c>
      <c r="F10" s="82">
        <v>8.5655147875876414E-2</v>
      </c>
      <c r="G10" s="82">
        <v>9121.1479412373264</v>
      </c>
    </row>
    <row r="11" spans="1:7">
      <c r="A11" s="82" t="s">
        <v>237</v>
      </c>
      <c r="B11" s="82">
        <v>53723093</v>
      </c>
      <c r="C11" s="82">
        <v>49906565</v>
      </c>
      <c r="D11" s="82">
        <v>3955</v>
      </c>
      <c r="E11" s="82">
        <v>4181</v>
      </c>
      <c r="F11" s="82">
        <v>-0.12125474909201821</v>
      </c>
      <c r="G11" s="82">
        <v>11936.513991867974</v>
      </c>
    </row>
  </sheetData>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dimension ref="A1:M28"/>
  <sheetViews>
    <sheetView workbookViewId="0">
      <selection activeCell="E1" sqref="E1"/>
    </sheetView>
  </sheetViews>
  <sheetFormatPr defaultRowHeight="15"/>
  <cols>
    <col min="1" max="16384" width="9.140625" style="82"/>
  </cols>
  <sheetData>
    <row r="1" spans="1:13">
      <c r="A1" s="82" t="s">
        <v>94</v>
      </c>
      <c r="B1" s="82" t="s">
        <v>402</v>
      </c>
      <c r="C1" s="82" t="s">
        <v>403</v>
      </c>
      <c r="D1" s="82" t="s">
        <v>404</v>
      </c>
      <c r="E1" s="82" t="s">
        <v>818</v>
      </c>
      <c r="F1" s="82" t="s">
        <v>405</v>
      </c>
      <c r="G1" s="82" t="s">
        <v>406</v>
      </c>
      <c r="H1" s="82" t="s">
        <v>407</v>
      </c>
      <c r="I1" s="82" t="s">
        <v>819</v>
      </c>
      <c r="J1" s="82" t="s">
        <v>408</v>
      </c>
      <c r="K1" s="82" t="s">
        <v>409</v>
      </c>
      <c r="L1" s="82" t="s">
        <v>410</v>
      </c>
      <c r="M1" s="82" t="s">
        <v>820</v>
      </c>
    </row>
    <row r="2" spans="1:13">
      <c r="A2" s="82" t="s">
        <v>489</v>
      </c>
      <c r="B2" s="82">
        <v>432</v>
      </c>
      <c r="C2" s="82">
        <v>395</v>
      </c>
      <c r="D2" s="82">
        <v>451</v>
      </c>
      <c r="E2" s="82">
        <v>434</v>
      </c>
      <c r="F2" s="82">
        <v>63</v>
      </c>
      <c r="G2" s="82">
        <v>112.5</v>
      </c>
      <c r="H2" s="82">
        <v>93</v>
      </c>
      <c r="I2" s="82">
        <v>117</v>
      </c>
      <c r="J2" s="82">
        <v>42</v>
      </c>
      <c r="K2" s="82">
        <v>75</v>
      </c>
      <c r="L2" s="82">
        <v>62</v>
      </c>
      <c r="M2" s="82">
        <v>78</v>
      </c>
    </row>
    <row r="3" spans="1:13">
      <c r="A3" s="82" t="s">
        <v>111</v>
      </c>
      <c r="B3" s="82">
        <v>874</v>
      </c>
      <c r="C3" s="82">
        <v>778</v>
      </c>
      <c r="D3" s="82">
        <v>868</v>
      </c>
      <c r="E3" s="82">
        <v>758</v>
      </c>
      <c r="F3" s="82">
        <v>481.5</v>
      </c>
      <c r="G3" s="82">
        <v>430.5</v>
      </c>
      <c r="H3" s="82">
        <v>450</v>
      </c>
      <c r="I3" s="82">
        <v>421.5</v>
      </c>
      <c r="J3" s="82">
        <v>321</v>
      </c>
      <c r="K3" s="82">
        <v>287</v>
      </c>
      <c r="L3" s="82">
        <v>300</v>
      </c>
      <c r="M3" s="82">
        <v>281</v>
      </c>
    </row>
    <row r="4" spans="1:13">
      <c r="A4" s="82" t="s">
        <v>490</v>
      </c>
      <c r="B4" s="82">
        <v>655</v>
      </c>
      <c r="C4" s="82">
        <v>662</v>
      </c>
      <c r="D4" s="82">
        <v>715</v>
      </c>
      <c r="E4" s="82">
        <v>819</v>
      </c>
      <c r="F4" s="82">
        <v>75</v>
      </c>
      <c r="G4" s="82">
        <v>93</v>
      </c>
      <c r="H4" s="82">
        <v>112.5</v>
      </c>
      <c r="I4" s="82">
        <v>102</v>
      </c>
      <c r="J4" s="82">
        <v>50</v>
      </c>
      <c r="K4" s="82">
        <v>62</v>
      </c>
      <c r="L4" s="82">
        <v>75</v>
      </c>
      <c r="M4" s="82">
        <v>68</v>
      </c>
    </row>
    <row r="5" spans="1:13">
      <c r="A5" s="82" t="s">
        <v>491</v>
      </c>
      <c r="B5" s="82">
        <v>627</v>
      </c>
      <c r="C5" s="82">
        <v>518</v>
      </c>
      <c r="D5" s="82">
        <v>621</v>
      </c>
      <c r="E5" s="82">
        <v>563</v>
      </c>
      <c r="F5" s="82">
        <v>196.5</v>
      </c>
      <c r="G5" s="82">
        <v>169.5</v>
      </c>
      <c r="H5" s="82">
        <v>208.5</v>
      </c>
      <c r="I5" s="82">
        <v>174</v>
      </c>
      <c r="J5" s="82">
        <v>131</v>
      </c>
      <c r="K5" s="82">
        <v>113</v>
      </c>
      <c r="L5" s="82">
        <v>139</v>
      </c>
      <c r="M5" s="82">
        <v>116</v>
      </c>
    </row>
    <row r="6" spans="1:13">
      <c r="A6" s="82" t="s">
        <v>492</v>
      </c>
      <c r="B6" s="82">
        <v>322</v>
      </c>
      <c r="C6" s="82">
        <v>332</v>
      </c>
      <c r="D6" s="82">
        <v>324</v>
      </c>
      <c r="E6" s="82">
        <v>332</v>
      </c>
      <c r="F6" s="82">
        <v>96</v>
      </c>
      <c r="G6" s="82">
        <v>111</v>
      </c>
      <c r="H6" s="82">
        <v>118.5</v>
      </c>
      <c r="I6" s="82">
        <v>117</v>
      </c>
      <c r="J6" s="82">
        <v>64</v>
      </c>
      <c r="K6" s="82">
        <v>74</v>
      </c>
      <c r="L6" s="82">
        <v>79</v>
      </c>
      <c r="M6" s="82">
        <v>78</v>
      </c>
    </row>
    <row r="7" spans="1:13">
      <c r="A7" s="82" t="s">
        <v>33</v>
      </c>
      <c r="B7" s="82">
        <v>935</v>
      </c>
      <c r="C7" s="82">
        <v>889</v>
      </c>
      <c r="D7" s="82">
        <v>927</v>
      </c>
      <c r="E7" s="82">
        <v>981</v>
      </c>
      <c r="F7" s="82">
        <v>238.5</v>
      </c>
      <c r="G7" s="82">
        <v>234</v>
      </c>
      <c r="H7" s="82">
        <v>220.5</v>
      </c>
      <c r="I7" s="82">
        <v>256.5</v>
      </c>
      <c r="J7" s="82">
        <v>159</v>
      </c>
      <c r="K7" s="82">
        <v>156</v>
      </c>
      <c r="L7" s="82">
        <v>147</v>
      </c>
      <c r="M7" s="82">
        <v>171</v>
      </c>
    </row>
    <row r="8" spans="1:13">
      <c r="A8" s="82" t="s">
        <v>493</v>
      </c>
      <c r="B8" s="82">
        <v>188</v>
      </c>
      <c r="C8" s="82">
        <v>214</v>
      </c>
      <c r="D8" s="82">
        <v>233</v>
      </c>
      <c r="E8" s="82">
        <v>267</v>
      </c>
      <c r="F8" s="82">
        <v>30</v>
      </c>
      <c r="G8" s="82">
        <v>36</v>
      </c>
      <c r="H8" s="82">
        <v>46.5</v>
      </c>
      <c r="I8" s="82">
        <v>40.5</v>
      </c>
      <c r="J8" s="82">
        <v>20</v>
      </c>
      <c r="K8" s="82">
        <v>24</v>
      </c>
      <c r="L8" s="82">
        <v>31</v>
      </c>
      <c r="M8" s="82">
        <v>27</v>
      </c>
    </row>
    <row r="9" spans="1:13">
      <c r="A9" s="82" t="s">
        <v>494</v>
      </c>
      <c r="B9" s="82">
        <v>244</v>
      </c>
      <c r="C9" s="82">
        <v>196</v>
      </c>
      <c r="D9" s="82">
        <v>180</v>
      </c>
      <c r="E9" s="82">
        <v>202</v>
      </c>
      <c r="F9" s="82">
        <v>24</v>
      </c>
      <c r="G9" s="82">
        <v>18</v>
      </c>
      <c r="H9" s="82">
        <v>30</v>
      </c>
      <c r="I9" s="82">
        <v>43.5</v>
      </c>
      <c r="J9" s="82">
        <v>16</v>
      </c>
      <c r="K9" s="82">
        <v>12</v>
      </c>
      <c r="L9" s="82">
        <v>20</v>
      </c>
      <c r="M9" s="82">
        <v>29</v>
      </c>
    </row>
    <row r="10" spans="1:13">
      <c r="A10" s="82" t="s">
        <v>32</v>
      </c>
      <c r="B10" s="82">
        <v>448</v>
      </c>
      <c r="C10" s="82">
        <v>451</v>
      </c>
      <c r="D10" s="82">
        <v>460</v>
      </c>
      <c r="E10" s="82">
        <v>518</v>
      </c>
      <c r="F10" s="82">
        <v>12</v>
      </c>
      <c r="G10" s="82">
        <v>36</v>
      </c>
      <c r="H10" s="82">
        <v>37.5</v>
      </c>
      <c r="I10" s="82">
        <v>27</v>
      </c>
      <c r="J10" s="82">
        <v>8</v>
      </c>
      <c r="K10" s="82">
        <v>24</v>
      </c>
      <c r="L10" s="82">
        <v>25</v>
      </c>
      <c r="M10" s="82">
        <v>18</v>
      </c>
    </row>
    <row r="11" spans="1:13">
      <c r="A11" s="82" t="s">
        <v>144</v>
      </c>
      <c r="B11" s="82">
        <v>646</v>
      </c>
      <c r="C11" s="82">
        <v>561</v>
      </c>
      <c r="D11" s="82">
        <v>617</v>
      </c>
      <c r="E11" s="82">
        <v>632</v>
      </c>
      <c r="F11" s="82">
        <v>115.5</v>
      </c>
      <c r="G11" s="82">
        <v>127.5</v>
      </c>
      <c r="H11" s="82">
        <v>129</v>
      </c>
      <c r="I11" s="82">
        <v>112.5</v>
      </c>
      <c r="J11" s="82">
        <v>77</v>
      </c>
      <c r="K11" s="82">
        <v>85</v>
      </c>
      <c r="L11" s="82">
        <v>86</v>
      </c>
      <c r="M11" s="82">
        <v>75</v>
      </c>
    </row>
    <row r="12" spans="1:13">
      <c r="A12" s="82" t="s">
        <v>495</v>
      </c>
      <c r="B12" s="82">
        <v>431</v>
      </c>
      <c r="C12" s="82">
        <v>462</v>
      </c>
      <c r="D12" s="82">
        <v>517</v>
      </c>
      <c r="E12" s="82">
        <v>436</v>
      </c>
      <c r="F12" s="82">
        <v>115.5</v>
      </c>
      <c r="G12" s="82">
        <v>127.5</v>
      </c>
      <c r="H12" s="82">
        <v>142.5</v>
      </c>
      <c r="I12" s="82">
        <v>102</v>
      </c>
      <c r="J12" s="82">
        <v>77</v>
      </c>
      <c r="K12" s="82">
        <v>85</v>
      </c>
      <c r="L12" s="82">
        <v>95</v>
      </c>
      <c r="M12" s="82">
        <v>68</v>
      </c>
    </row>
    <row r="13" spans="1:13">
      <c r="A13" s="82" t="s">
        <v>496</v>
      </c>
      <c r="B13" s="82">
        <v>290</v>
      </c>
      <c r="C13" s="82">
        <v>305</v>
      </c>
      <c r="D13" s="82">
        <v>293</v>
      </c>
      <c r="E13" s="82">
        <v>425</v>
      </c>
      <c r="F13" s="82">
        <v>118.5</v>
      </c>
      <c r="G13" s="82">
        <v>118.5</v>
      </c>
      <c r="H13" s="82">
        <v>114</v>
      </c>
      <c r="I13" s="82">
        <v>184.5</v>
      </c>
      <c r="J13" s="82">
        <v>79</v>
      </c>
      <c r="K13" s="82">
        <v>79</v>
      </c>
      <c r="L13" s="82">
        <v>76</v>
      </c>
      <c r="M13" s="82">
        <v>123</v>
      </c>
    </row>
    <row r="14" spans="1:13">
      <c r="A14" s="82" t="s">
        <v>163</v>
      </c>
      <c r="B14" s="82">
        <v>682</v>
      </c>
      <c r="C14" s="82">
        <v>914</v>
      </c>
      <c r="D14" s="82">
        <v>906</v>
      </c>
      <c r="E14" s="82">
        <v>907</v>
      </c>
      <c r="F14" s="82">
        <v>138</v>
      </c>
      <c r="G14" s="82">
        <v>159</v>
      </c>
      <c r="H14" s="82">
        <v>214.5</v>
      </c>
      <c r="I14" s="82">
        <v>184.5</v>
      </c>
      <c r="J14" s="82">
        <v>92</v>
      </c>
      <c r="K14" s="82">
        <v>106</v>
      </c>
      <c r="L14" s="82">
        <v>143</v>
      </c>
      <c r="M14" s="82">
        <v>123</v>
      </c>
    </row>
    <row r="15" spans="1:13">
      <c r="A15" s="82" t="s">
        <v>12</v>
      </c>
      <c r="B15" s="82">
        <v>131</v>
      </c>
      <c r="C15" s="82">
        <v>142</v>
      </c>
      <c r="D15" s="82">
        <v>141</v>
      </c>
      <c r="E15" s="82">
        <v>160</v>
      </c>
      <c r="F15" s="82">
        <v>6</v>
      </c>
      <c r="G15" s="82">
        <v>15</v>
      </c>
      <c r="H15" s="82">
        <v>13.5</v>
      </c>
      <c r="I15" s="82">
        <v>18</v>
      </c>
      <c r="J15" s="82">
        <v>4</v>
      </c>
      <c r="K15" s="82">
        <v>10</v>
      </c>
      <c r="L15" s="82">
        <v>9</v>
      </c>
      <c r="M15" s="82">
        <v>12</v>
      </c>
    </row>
    <row r="16" spans="1:13">
      <c r="A16" s="82" t="s">
        <v>473</v>
      </c>
      <c r="B16" s="82">
        <v>264</v>
      </c>
      <c r="C16" s="82">
        <v>308</v>
      </c>
      <c r="D16" s="82">
        <v>330</v>
      </c>
      <c r="E16" s="82">
        <v>346</v>
      </c>
      <c r="F16" s="82">
        <v>69</v>
      </c>
      <c r="G16" s="82">
        <v>66</v>
      </c>
      <c r="H16" s="82">
        <v>58.5</v>
      </c>
      <c r="I16" s="82">
        <v>88.5</v>
      </c>
      <c r="J16" s="82">
        <v>46</v>
      </c>
      <c r="K16" s="82">
        <v>44</v>
      </c>
      <c r="L16" s="82">
        <v>39</v>
      </c>
      <c r="M16" s="82">
        <v>59</v>
      </c>
    </row>
    <row r="17" spans="1:13">
      <c r="A17" s="82" t="s">
        <v>179</v>
      </c>
      <c r="B17" s="82">
        <v>473</v>
      </c>
      <c r="C17" s="82">
        <v>456</v>
      </c>
      <c r="D17" s="82">
        <v>394</v>
      </c>
      <c r="E17" s="82">
        <v>426</v>
      </c>
      <c r="F17" s="82">
        <v>58.5</v>
      </c>
      <c r="G17" s="82">
        <v>54</v>
      </c>
      <c r="H17" s="82">
        <v>46.5</v>
      </c>
      <c r="I17" s="82">
        <v>55.5</v>
      </c>
      <c r="J17" s="82">
        <v>39</v>
      </c>
      <c r="K17" s="82">
        <v>36</v>
      </c>
      <c r="L17" s="82">
        <v>31</v>
      </c>
      <c r="M17" s="82">
        <v>37</v>
      </c>
    </row>
    <row r="18" spans="1:13">
      <c r="A18" s="82" t="s">
        <v>497</v>
      </c>
      <c r="B18" s="82">
        <v>471</v>
      </c>
      <c r="C18" s="82">
        <v>528</v>
      </c>
      <c r="D18" s="82">
        <v>479</v>
      </c>
      <c r="E18" s="82">
        <v>491</v>
      </c>
      <c r="F18" s="82">
        <v>64.5</v>
      </c>
      <c r="G18" s="82">
        <v>66</v>
      </c>
      <c r="H18" s="82">
        <v>67.5</v>
      </c>
      <c r="I18" s="82">
        <v>73.5</v>
      </c>
      <c r="J18" s="82">
        <v>43</v>
      </c>
      <c r="K18" s="82">
        <v>44</v>
      </c>
      <c r="L18" s="82">
        <v>45</v>
      </c>
      <c r="M18" s="82">
        <v>49</v>
      </c>
    </row>
    <row r="19" spans="1:13">
      <c r="A19" s="82" t="s">
        <v>498</v>
      </c>
      <c r="B19" s="82">
        <v>429</v>
      </c>
      <c r="C19" s="82">
        <v>402</v>
      </c>
      <c r="D19" s="82">
        <v>407</v>
      </c>
      <c r="E19" s="82">
        <v>473</v>
      </c>
      <c r="F19" s="82">
        <v>43.5</v>
      </c>
      <c r="G19" s="82">
        <v>67.5</v>
      </c>
      <c r="H19" s="82">
        <v>55.5</v>
      </c>
      <c r="I19" s="82">
        <v>81</v>
      </c>
      <c r="J19" s="82">
        <v>29</v>
      </c>
      <c r="K19" s="82">
        <v>45</v>
      </c>
      <c r="L19" s="82">
        <v>37</v>
      </c>
      <c r="M19" s="82">
        <v>54</v>
      </c>
    </row>
    <row r="20" spans="1:13">
      <c r="A20" s="82" t="s">
        <v>499</v>
      </c>
      <c r="B20" s="82">
        <v>368</v>
      </c>
      <c r="C20" s="82">
        <v>440</v>
      </c>
      <c r="D20" s="82">
        <v>411</v>
      </c>
      <c r="E20" s="82">
        <v>454</v>
      </c>
      <c r="F20" s="82">
        <v>171</v>
      </c>
      <c r="G20" s="82">
        <v>183</v>
      </c>
      <c r="H20" s="82">
        <v>163.5</v>
      </c>
      <c r="I20" s="82">
        <v>180</v>
      </c>
      <c r="J20" s="82">
        <v>114</v>
      </c>
      <c r="K20" s="82">
        <v>122</v>
      </c>
      <c r="L20" s="82">
        <v>109</v>
      </c>
      <c r="M20" s="82">
        <v>120</v>
      </c>
    </row>
    <row r="21" spans="1:13">
      <c r="A21" s="82" t="s">
        <v>237</v>
      </c>
      <c r="B21" s="82">
        <v>743</v>
      </c>
      <c r="C21" s="82">
        <v>740</v>
      </c>
      <c r="D21" s="82">
        <v>723</v>
      </c>
      <c r="E21" s="82">
        <v>742</v>
      </c>
      <c r="F21" s="82">
        <v>208.5</v>
      </c>
      <c r="G21" s="82">
        <v>220.5</v>
      </c>
      <c r="H21" s="82">
        <v>198</v>
      </c>
      <c r="I21" s="82">
        <v>207</v>
      </c>
      <c r="J21" s="82">
        <v>139</v>
      </c>
      <c r="K21" s="82">
        <v>147</v>
      </c>
      <c r="L21" s="82">
        <v>132</v>
      </c>
      <c r="M21" s="82">
        <v>138</v>
      </c>
    </row>
    <row r="22" spans="1:13">
      <c r="A22" s="82" t="s">
        <v>500</v>
      </c>
      <c r="B22" s="82">
        <v>387</v>
      </c>
      <c r="C22" s="82">
        <v>374</v>
      </c>
      <c r="D22" s="82">
        <v>455</v>
      </c>
      <c r="E22" s="82">
        <v>484</v>
      </c>
      <c r="F22" s="82">
        <v>45</v>
      </c>
      <c r="G22" s="82">
        <v>36</v>
      </c>
      <c r="H22" s="82">
        <v>52.5</v>
      </c>
      <c r="I22" s="82">
        <v>31.5</v>
      </c>
      <c r="J22" s="82">
        <v>30</v>
      </c>
      <c r="K22" s="82">
        <v>24</v>
      </c>
      <c r="L22" s="82">
        <v>35</v>
      </c>
      <c r="M22" s="82">
        <v>21</v>
      </c>
    </row>
    <row r="23" spans="1:13">
      <c r="A23" s="82" t="s">
        <v>258</v>
      </c>
      <c r="B23" s="82">
        <v>1450</v>
      </c>
      <c r="C23" s="82">
        <v>1214</v>
      </c>
      <c r="D23" s="82">
        <v>1239</v>
      </c>
      <c r="E23" s="82">
        <v>1391</v>
      </c>
      <c r="F23" s="82">
        <v>262.5</v>
      </c>
      <c r="G23" s="82">
        <v>220.5</v>
      </c>
      <c r="H23" s="82">
        <v>198</v>
      </c>
      <c r="I23" s="82">
        <v>255</v>
      </c>
      <c r="J23" s="82">
        <v>175</v>
      </c>
      <c r="K23" s="82">
        <v>147</v>
      </c>
      <c r="L23" s="82">
        <v>132</v>
      </c>
      <c r="M23" s="82">
        <v>170</v>
      </c>
    </row>
    <row r="24" spans="1:13">
      <c r="A24" s="82" t="s">
        <v>501</v>
      </c>
      <c r="B24" s="82">
        <v>425</v>
      </c>
      <c r="C24" s="82">
        <v>409</v>
      </c>
      <c r="D24" s="82">
        <v>380</v>
      </c>
      <c r="E24" s="82">
        <v>498</v>
      </c>
      <c r="F24" s="82">
        <v>114</v>
      </c>
      <c r="G24" s="82">
        <v>133.5</v>
      </c>
      <c r="H24" s="82">
        <v>135</v>
      </c>
      <c r="I24" s="82">
        <v>187.5</v>
      </c>
      <c r="J24" s="82">
        <v>76</v>
      </c>
      <c r="K24" s="82">
        <v>89</v>
      </c>
      <c r="L24" s="82">
        <v>90</v>
      </c>
      <c r="M24" s="82">
        <v>125</v>
      </c>
    </row>
    <row r="25" spans="1:13">
      <c r="A25" s="82" t="s">
        <v>322</v>
      </c>
      <c r="B25" s="82">
        <v>534</v>
      </c>
      <c r="C25" s="82">
        <v>543</v>
      </c>
      <c r="D25" s="82">
        <v>631</v>
      </c>
      <c r="E25" s="82">
        <v>758</v>
      </c>
      <c r="F25" s="82">
        <v>207</v>
      </c>
      <c r="G25" s="82">
        <v>201</v>
      </c>
      <c r="H25" s="82">
        <v>220.5</v>
      </c>
      <c r="I25" s="82">
        <v>300</v>
      </c>
      <c r="J25" s="82">
        <v>138</v>
      </c>
      <c r="K25" s="82">
        <v>134</v>
      </c>
      <c r="L25" s="82">
        <v>147</v>
      </c>
      <c r="M25" s="82">
        <v>200</v>
      </c>
    </row>
    <row r="26" spans="1:13">
      <c r="A26" s="82" t="s">
        <v>85</v>
      </c>
      <c r="B26" s="82">
        <v>640</v>
      </c>
      <c r="C26" s="82">
        <v>605</v>
      </c>
      <c r="D26" s="82">
        <v>563</v>
      </c>
      <c r="E26" s="82">
        <v>643</v>
      </c>
      <c r="F26" s="82">
        <v>163.5</v>
      </c>
      <c r="G26" s="82">
        <v>165</v>
      </c>
      <c r="H26" s="82">
        <v>138</v>
      </c>
      <c r="I26" s="82">
        <v>148.5</v>
      </c>
      <c r="J26" s="82">
        <v>109</v>
      </c>
      <c r="K26" s="82">
        <v>110</v>
      </c>
      <c r="L26" s="82">
        <v>92</v>
      </c>
      <c r="M26" s="82">
        <v>99</v>
      </c>
    </row>
    <row r="27" spans="1:13">
      <c r="A27" s="82" t="s">
        <v>502</v>
      </c>
      <c r="B27" s="82">
        <v>346</v>
      </c>
      <c r="C27" s="82">
        <v>383</v>
      </c>
      <c r="D27" s="82">
        <v>338</v>
      </c>
      <c r="E27" s="82">
        <v>363</v>
      </c>
      <c r="F27" s="82">
        <v>82.5</v>
      </c>
      <c r="G27" s="82">
        <v>106.5</v>
      </c>
      <c r="H27" s="82">
        <v>90</v>
      </c>
      <c r="I27" s="82">
        <v>100.5</v>
      </c>
      <c r="J27" s="82">
        <v>55</v>
      </c>
      <c r="K27" s="82">
        <v>71</v>
      </c>
      <c r="L27" s="82">
        <v>60</v>
      </c>
      <c r="M27" s="82">
        <v>67</v>
      </c>
    </row>
    <row r="28" spans="1:13">
      <c r="A28" s="82" t="s">
        <v>503</v>
      </c>
      <c r="B28" s="82">
        <v>379</v>
      </c>
      <c r="C28" s="82">
        <v>396</v>
      </c>
      <c r="D28" s="82">
        <v>396</v>
      </c>
      <c r="E28" s="82">
        <v>432</v>
      </c>
      <c r="F28" s="82">
        <v>33</v>
      </c>
      <c r="G28" s="82">
        <v>42</v>
      </c>
      <c r="H28" s="82">
        <v>39</v>
      </c>
      <c r="I28" s="82">
        <v>37.5</v>
      </c>
      <c r="J28" s="82">
        <v>22</v>
      </c>
      <c r="K28" s="82">
        <v>28</v>
      </c>
      <c r="L28" s="82">
        <v>26</v>
      </c>
      <c r="M28" s="82">
        <v>25</v>
      </c>
    </row>
  </sheetData>
  <pageMargins left="0.75" right="0.75" top="1" bottom="1" header="0.5" footer="0.5"/>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dimension ref="A1:L28"/>
  <sheetViews>
    <sheetView workbookViewId="0">
      <selection activeCell="E1" sqref="E1"/>
    </sheetView>
  </sheetViews>
  <sheetFormatPr defaultRowHeight="15"/>
  <cols>
    <col min="1" max="16384" width="9.140625" style="82"/>
  </cols>
  <sheetData>
    <row r="1" spans="1:12">
      <c r="A1" s="82" t="s">
        <v>94</v>
      </c>
      <c r="B1" s="82" t="s">
        <v>464</v>
      </c>
      <c r="C1" s="82" t="s">
        <v>465</v>
      </c>
      <c r="D1" s="82" t="s">
        <v>466</v>
      </c>
      <c r="E1" s="82" t="s">
        <v>821</v>
      </c>
      <c r="F1" s="82" t="s">
        <v>467</v>
      </c>
      <c r="G1" s="82" t="s">
        <v>468</v>
      </c>
      <c r="H1" s="82" t="s">
        <v>469</v>
      </c>
      <c r="I1" s="82" t="s">
        <v>822</v>
      </c>
      <c r="J1" s="82" t="s">
        <v>823</v>
      </c>
      <c r="K1" s="82" t="s">
        <v>737</v>
      </c>
      <c r="L1" s="82" t="s">
        <v>738</v>
      </c>
    </row>
    <row r="2" spans="1:12">
      <c r="A2" s="82" t="s">
        <v>489</v>
      </c>
      <c r="B2" s="82">
        <v>380</v>
      </c>
      <c r="C2" s="82">
        <v>397</v>
      </c>
      <c r="D2" s="82">
        <v>493</v>
      </c>
      <c r="E2" s="82">
        <v>513</v>
      </c>
      <c r="F2" s="82">
        <v>97</v>
      </c>
      <c r="G2" s="82">
        <v>99</v>
      </c>
      <c r="H2" s="82">
        <v>117</v>
      </c>
      <c r="I2" s="82">
        <v>108</v>
      </c>
      <c r="J2" s="82">
        <v>0.21052631578947367</v>
      </c>
      <c r="K2" s="82">
        <v>0.24645669291338582</v>
      </c>
      <c r="L2" s="82">
        <v>0.23093371347113328</v>
      </c>
    </row>
    <row r="3" spans="1:12">
      <c r="A3" s="82" t="s">
        <v>490</v>
      </c>
      <c r="B3" s="82">
        <v>470</v>
      </c>
      <c r="C3" s="82">
        <v>537</v>
      </c>
      <c r="D3" s="82">
        <v>602</v>
      </c>
      <c r="E3" s="82">
        <v>596</v>
      </c>
      <c r="F3" s="82">
        <v>236</v>
      </c>
      <c r="G3" s="82">
        <v>225</v>
      </c>
      <c r="H3" s="82">
        <v>270</v>
      </c>
      <c r="I3" s="82">
        <v>242</v>
      </c>
      <c r="J3" s="82">
        <v>0.40604026845637586</v>
      </c>
      <c r="K3" s="82">
        <v>0.454319453076445</v>
      </c>
      <c r="L3" s="82">
        <v>0.42478386167146975</v>
      </c>
    </row>
    <row r="4" spans="1:12">
      <c r="A4" s="82" t="s">
        <v>491</v>
      </c>
      <c r="B4" s="82">
        <v>420</v>
      </c>
      <c r="C4" s="82">
        <v>492</v>
      </c>
      <c r="D4" s="82">
        <v>564</v>
      </c>
      <c r="E4" s="82">
        <v>520</v>
      </c>
      <c r="F4" s="82">
        <v>163</v>
      </c>
      <c r="G4" s="82">
        <v>188</v>
      </c>
      <c r="H4" s="82">
        <v>210</v>
      </c>
      <c r="I4" s="82">
        <v>169</v>
      </c>
      <c r="J4" s="82">
        <v>0.32500000000000001</v>
      </c>
      <c r="K4" s="82">
        <v>0.38008130081300812</v>
      </c>
      <c r="L4" s="82">
        <v>0.35977157360406092</v>
      </c>
    </row>
    <row r="5" spans="1:12">
      <c r="A5" s="82" t="s">
        <v>492</v>
      </c>
      <c r="B5" s="82">
        <v>28</v>
      </c>
      <c r="C5" s="82">
        <v>74</v>
      </c>
      <c r="D5" s="82">
        <v>242</v>
      </c>
      <c r="E5" s="82">
        <v>238</v>
      </c>
      <c r="F5" s="82">
        <v>7</v>
      </c>
      <c r="G5" s="82">
        <v>18</v>
      </c>
      <c r="H5" s="82">
        <v>59</v>
      </c>
      <c r="I5" s="82">
        <v>67</v>
      </c>
      <c r="J5" s="82">
        <v>0.28151260504201681</v>
      </c>
      <c r="K5" s="82">
        <v>0.2441860465116279</v>
      </c>
      <c r="L5" s="82">
        <v>0.25992779783393499</v>
      </c>
    </row>
    <row r="6" spans="1:12">
      <c r="A6" s="82" t="s">
        <v>33</v>
      </c>
      <c r="B6" s="82">
        <v>566</v>
      </c>
      <c r="C6" s="82">
        <v>762</v>
      </c>
      <c r="D6" s="82">
        <v>627</v>
      </c>
      <c r="E6" s="82">
        <v>923</v>
      </c>
      <c r="F6" s="82">
        <v>234</v>
      </c>
      <c r="G6" s="82">
        <v>300</v>
      </c>
      <c r="H6" s="82">
        <v>234</v>
      </c>
      <c r="I6" s="82">
        <v>375</v>
      </c>
      <c r="J6" s="82">
        <v>0.40628385698808234</v>
      </c>
      <c r="K6" s="82">
        <v>0.39283887468030693</v>
      </c>
      <c r="L6" s="82">
        <v>0.39316608996539792</v>
      </c>
    </row>
    <row r="7" spans="1:12">
      <c r="A7" s="82" t="s">
        <v>493</v>
      </c>
      <c r="B7" s="82">
        <v>378</v>
      </c>
      <c r="C7" s="82">
        <v>542</v>
      </c>
      <c r="D7" s="82">
        <v>583</v>
      </c>
      <c r="E7" s="82">
        <v>343</v>
      </c>
      <c r="F7" s="82">
        <v>106</v>
      </c>
      <c r="G7" s="82">
        <v>105</v>
      </c>
      <c r="H7" s="82">
        <v>113</v>
      </c>
      <c r="I7" s="82">
        <v>83</v>
      </c>
      <c r="J7" s="82">
        <v>0.24198250728862974</v>
      </c>
      <c r="K7" s="82">
        <v>0.21556886227544911</v>
      </c>
      <c r="L7" s="82">
        <v>0.20504087193460491</v>
      </c>
    </row>
    <row r="8" spans="1:12">
      <c r="A8" s="82" t="s">
        <v>494</v>
      </c>
      <c r="B8" s="82">
        <v>247</v>
      </c>
      <c r="C8" s="82">
        <v>378</v>
      </c>
      <c r="D8" s="82">
        <v>422</v>
      </c>
      <c r="E8" s="82">
        <v>397</v>
      </c>
      <c r="F8" s="82">
        <v>54</v>
      </c>
      <c r="G8" s="82">
        <v>90</v>
      </c>
      <c r="H8" s="82">
        <v>101</v>
      </c>
      <c r="I8" s="82">
        <v>97</v>
      </c>
      <c r="J8" s="82">
        <v>0.24433249370277077</v>
      </c>
      <c r="K8" s="82">
        <v>0.23400191021967526</v>
      </c>
      <c r="L8" s="82">
        <v>0.24060150375939848</v>
      </c>
    </row>
    <row r="9" spans="1:12">
      <c r="A9" s="82" t="s">
        <v>32</v>
      </c>
      <c r="B9" s="82">
        <v>578</v>
      </c>
      <c r="C9" s="82">
        <v>571</v>
      </c>
      <c r="D9" s="82">
        <v>588</v>
      </c>
      <c r="E9" s="82">
        <v>661</v>
      </c>
      <c r="F9" s="82">
        <v>92</v>
      </c>
      <c r="G9" s="82">
        <v>80</v>
      </c>
      <c r="H9" s="82">
        <v>96</v>
      </c>
      <c r="I9" s="82">
        <v>97</v>
      </c>
      <c r="J9" s="82">
        <v>0.14674735249621784</v>
      </c>
      <c r="K9" s="82">
        <v>0.15428900402993667</v>
      </c>
      <c r="L9" s="82">
        <v>0.15</v>
      </c>
    </row>
    <row r="10" spans="1:12">
      <c r="A10" s="82" t="s">
        <v>144</v>
      </c>
      <c r="B10" s="82">
        <v>761</v>
      </c>
      <c r="C10" s="82">
        <v>597</v>
      </c>
      <c r="D10" s="82">
        <v>687</v>
      </c>
      <c r="E10" s="82">
        <v>885</v>
      </c>
      <c r="F10" s="82">
        <v>273</v>
      </c>
      <c r="G10" s="82">
        <v>204</v>
      </c>
      <c r="H10" s="82">
        <v>269</v>
      </c>
      <c r="I10" s="82">
        <v>306</v>
      </c>
      <c r="J10" s="82">
        <v>0.34576271186440677</v>
      </c>
      <c r="K10" s="82">
        <v>0.36479217603911979</v>
      </c>
      <c r="L10" s="82">
        <v>0.35915168280313509</v>
      </c>
    </row>
    <row r="11" spans="1:12">
      <c r="A11" s="82" t="s">
        <v>495</v>
      </c>
      <c r="B11" s="82">
        <v>458</v>
      </c>
      <c r="C11" s="82">
        <v>459</v>
      </c>
      <c r="D11" s="82">
        <v>554</v>
      </c>
      <c r="E11" s="82">
        <v>556</v>
      </c>
      <c r="F11" s="82">
        <v>196</v>
      </c>
      <c r="G11" s="82">
        <v>210</v>
      </c>
      <c r="H11" s="82">
        <v>230</v>
      </c>
      <c r="I11" s="82">
        <v>243</v>
      </c>
      <c r="J11" s="82">
        <v>0.43705035971223022</v>
      </c>
      <c r="K11" s="82">
        <v>0.43235893949694088</v>
      </c>
      <c r="L11" s="82">
        <v>0.43530911408540474</v>
      </c>
    </row>
    <row r="12" spans="1:12">
      <c r="A12" s="82" t="s">
        <v>496</v>
      </c>
      <c r="B12" s="82">
        <v>370</v>
      </c>
      <c r="C12" s="82">
        <v>487</v>
      </c>
      <c r="D12" s="82">
        <v>443</v>
      </c>
      <c r="E12" s="82">
        <v>312</v>
      </c>
      <c r="F12" s="82">
        <v>128</v>
      </c>
      <c r="G12" s="82">
        <v>149</v>
      </c>
      <c r="H12" s="82">
        <v>152</v>
      </c>
      <c r="I12" s="82">
        <v>104</v>
      </c>
      <c r="J12" s="82">
        <v>0.33333333333333331</v>
      </c>
      <c r="K12" s="82">
        <v>0.33</v>
      </c>
      <c r="L12" s="82">
        <v>0.32608695652173914</v>
      </c>
    </row>
    <row r="13" spans="1:12">
      <c r="A13" s="82" t="s">
        <v>163</v>
      </c>
      <c r="D13" s="82">
        <v>1108</v>
      </c>
      <c r="E13" s="82">
        <v>1100</v>
      </c>
      <c r="H13" s="82">
        <v>311</v>
      </c>
      <c r="I13" s="82">
        <v>302</v>
      </c>
      <c r="J13" s="82">
        <v>0.27454545454545454</v>
      </c>
      <c r="K13" s="82">
        <v>0.28068592057761732</v>
      </c>
      <c r="L13" s="82">
        <v>0.27762681159420288</v>
      </c>
    </row>
    <row r="14" spans="1:12">
      <c r="A14" s="82" t="s">
        <v>12</v>
      </c>
      <c r="B14" s="82">
        <v>26</v>
      </c>
      <c r="C14" s="82">
        <v>53</v>
      </c>
      <c r="D14" s="82">
        <v>181</v>
      </c>
      <c r="E14" s="82">
        <v>224</v>
      </c>
      <c r="F14" s="82">
        <v>5</v>
      </c>
      <c r="G14" s="82">
        <v>11</v>
      </c>
      <c r="H14" s="82">
        <v>24</v>
      </c>
      <c r="I14" s="82">
        <v>19</v>
      </c>
      <c r="J14" s="82">
        <v>8.4821428571428575E-2</v>
      </c>
      <c r="K14" s="82">
        <v>0.15384615384615385</v>
      </c>
      <c r="L14" s="82">
        <v>0.11790393013100436</v>
      </c>
    </row>
    <row r="15" spans="1:12">
      <c r="A15" s="82" t="s">
        <v>473</v>
      </c>
      <c r="B15" s="82">
        <v>352</v>
      </c>
      <c r="C15" s="82">
        <v>275</v>
      </c>
      <c r="D15" s="82">
        <v>306</v>
      </c>
      <c r="E15" s="82">
        <v>365</v>
      </c>
      <c r="F15" s="82">
        <v>90</v>
      </c>
      <c r="G15" s="82">
        <v>65</v>
      </c>
      <c r="H15" s="82">
        <v>79</v>
      </c>
      <c r="I15" s="82">
        <v>78</v>
      </c>
      <c r="J15" s="82">
        <v>0.21369863013698631</v>
      </c>
      <c r="K15" s="82">
        <v>0.25080385852090031</v>
      </c>
      <c r="L15" s="82">
        <v>0.23467230443974629</v>
      </c>
    </row>
    <row r="16" spans="1:12">
      <c r="A16" s="82" t="s">
        <v>179</v>
      </c>
      <c r="B16" s="82">
        <v>162</v>
      </c>
      <c r="C16" s="82">
        <v>178</v>
      </c>
      <c r="D16" s="82">
        <v>205</v>
      </c>
      <c r="E16" s="82">
        <v>336</v>
      </c>
      <c r="F16" s="82">
        <v>52</v>
      </c>
      <c r="G16" s="82">
        <v>48</v>
      </c>
      <c r="H16" s="82">
        <v>55</v>
      </c>
      <c r="I16" s="82">
        <v>66</v>
      </c>
      <c r="J16" s="82">
        <v>0.19642857142857142</v>
      </c>
      <c r="K16" s="82">
        <v>0.28440366972477066</v>
      </c>
      <c r="L16" s="82">
        <v>0.23504867872044508</v>
      </c>
    </row>
    <row r="17" spans="1:12">
      <c r="A17" s="82" t="s">
        <v>497</v>
      </c>
      <c r="B17" s="82">
        <v>475</v>
      </c>
      <c r="C17" s="82">
        <v>453</v>
      </c>
      <c r="D17" s="82">
        <v>456</v>
      </c>
      <c r="E17" s="82">
        <v>630</v>
      </c>
      <c r="F17" s="82">
        <v>178</v>
      </c>
      <c r="G17" s="82">
        <v>167</v>
      </c>
      <c r="H17" s="82">
        <v>169</v>
      </c>
      <c r="I17" s="82">
        <v>253</v>
      </c>
      <c r="J17" s="82">
        <v>0.4015873015873016</v>
      </c>
      <c r="K17" s="82">
        <v>0.37138728323699421</v>
      </c>
      <c r="L17" s="82">
        <v>0.38271604938271603</v>
      </c>
    </row>
    <row r="18" spans="1:12">
      <c r="A18" s="82" t="s">
        <v>498</v>
      </c>
      <c r="B18" s="82">
        <v>269</v>
      </c>
      <c r="C18" s="82">
        <v>325</v>
      </c>
      <c r="D18" s="82">
        <v>372</v>
      </c>
      <c r="E18" s="82">
        <v>398</v>
      </c>
      <c r="F18" s="82">
        <v>77</v>
      </c>
      <c r="G18" s="82">
        <v>114</v>
      </c>
      <c r="H18" s="82">
        <v>101</v>
      </c>
      <c r="I18" s="82">
        <v>96</v>
      </c>
      <c r="J18" s="82">
        <v>0.24120603015075376</v>
      </c>
      <c r="K18" s="82">
        <v>0.3022774327122153</v>
      </c>
      <c r="L18" s="82">
        <v>0.28401826484018267</v>
      </c>
    </row>
    <row r="19" spans="1:12">
      <c r="A19" s="82" t="s">
        <v>499</v>
      </c>
      <c r="B19" s="82">
        <v>496</v>
      </c>
      <c r="C19" s="82">
        <v>607</v>
      </c>
      <c r="D19" s="82">
        <v>568</v>
      </c>
      <c r="E19" s="82">
        <v>806</v>
      </c>
      <c r="F19" s="82">
        <v>171</v>
      </c>
      <c r="G19" s="82">
        <v>177</v>
      </c>
      <c r="H19" s="82">
        <v>197</v>
      </c>
      <c r="I19" s="82">
        <v>243</v>
      </c>
      <c r="J19" s="82">
        <v>0.30148883374689828</v>
      </c>
      <c r="K19" s="82">
        <v>0.32615200478755235</v>
      </c>
      <c r="L19" s="82">
        <v>0.31145885916203936</v>
      </c>
    </row>
    <row r="20" spans="1:12">
      <c r="A20" s="82" t="s">
        <v>237</v>
      </c>
      <c r="B20" s="82">
        <v>717</v>
      </c>
      <c r="C20" s="82">
        <v>794</v>
      </c>
      <c r="D20" s="82">
        <v>945</v>
      </c>
      <c r="E20" s="82">
        <v>1002</v>
      </c>
      <c r="F20" s="82">
        <v>323</v>
      </c>
      <c r="G20" s="82">
        <v>284</v>
      </c>
      <c r="H20" s="82">
        <v>371</v>
      </c>
      <c r="I20" s="82">
        <v>347</v>
      </c>
      <c r="J20" s="82">
        <v>0.34630738522954091</v>
      </c>
      <c r="K20" s="82">
        <v>0.3982084690553746</v>
      </c>
      <c r="L20" s="82">
        <v>0.36556001459321413</v>
      </c>
    </row>
    <row r="21" spans="1:12">
      <c r="A21" s="82" t="s">
        <v>500</v>
      </c>
      <c r="B21" s="82">
        <v>261</v>
      </c>
      <c r="C21" s="82">
        <v>388</v>
      </c>
      <c r="D21" s="82">
        <v>373</v>
      </c>
      <c r="F21" s="82">
        <v>13</v>
      </c>
      <c r="G21" s="82">
        <v>30</v>
      </c>
      <c r="H21" s="82">
        <v>15</v>
      </c>
      <c r="K21" s="82">
        <v>5.6751467710371817E-2</v>
      </c>
      <c r="L21" s="82">
        <v>5.9132720105124839E-2</v>
      </c>
    </row>
    <row r="22" spans="1:12">
      <c r="A22" s="82" t="s">
        <v>258</v>
      </c>
      <c r="B22" s="82">
        <v>1521</v>
      </c>
      <c r="C22" s="82">
        <v>2154</v>
      </c>
      <c r="D22" s="82">
        <v>1960</v>
      </c>
      <c r="F22" s="82">
        <v>194</v>
      </c>
      <c r="G22" s="82">
        <v>241</v>
      </c>
      <c r="H22" s="82">
        <v>260</v>
      </c>
      <c r="K22" s="82">
        <v>0.1233362910381544</v>
      </c>
      <c r="L22" s="82">
        <v>0.12177929022848809</v>
      </c>
    </row>
    <row r="23" spans="1:12">
      <c r="A23" s="82" t="s">
        <v>501</v>
      </c>
      <c r="B23" s="82">
        <v>712</v>
      </c>
      <c r="C23" s="82">
        <v>731</v>
      </c>
      <c r="D23" s="82">
        <v>690</v>
      </c>
      <c r="E23" s="82">
        <v>714</v>
      </c>
      <c r="F23" s="82">
        <v>199</v>
      </c>
      <c r="G23" s="82">
        <v>183</v>
      </c>
      <c r="H23" s="82">
        <v>167</v>
      </c>
      <c r="I23" s="82">
        <v>164</v>
      </c>
      <c r="J23" s="82">
        <v>0.22969187675070027</v>
      </c>
      <c r="K23" s="82">
        <v>0.25738396624472576</v>
      </c>
      <c r="L23" s="82">
        <v>0.24074941451990634</v>
      </c>
    </row>
    <row r="24" spans="1:12">
      <c r="A24" s="82" t="s">
        <v>322</v>
      </c>
      <c r="B24" s="82">
        <v>918</v>
      </c>
      <c r="C24" s="82">
        <v>951</v>
      </c>
      <c r="D24" s="82">
        <v>926</v>
      </c>
      <c r="E24" s="82">
        <v>983</v>
      </c>
      <c r="F24" s="82">
        <v>351</v>
      </c>
      <c r="G24" s="82">
        <v>301</v>
      </c>
      <c r="H24" s="82">
        <v>292</v>
      </c>
      <c r="I24" s="82">
        <v>307</v>
      </c>
      <c r="J24" s="82">
        <v>0.31230925737538151</v>
      </c>
      <c r="K24" s="82">
        <v>0.33774597495527731</v>
      </c>
      <c r="L24" s="82">
        <v>0.31468531468531469</v>
      </c>
    </row>
    <row r="25" spans="1:12">
      <c r="A25" s="82" t="s">
        <v>85</v>
      </c>
      <c r="D25" s="82">
        <v>246</v>
      </c>
      <c r="E25" s="82">
        <v>313</v>
      </c>
      <c r="H25" s="82">
        <v>20</v>
      </c>
      <c r="I25" s="82">
        <v>52</v>
      </c>
      <c r="J25" s="82">
        <v>0.16613418530351437</v>
      </c>
      <c r="K25" s="82">
        <v>8.1300813008130079E-2</v>
      </c>
      <c r="L25" s="82">
        <v>0.12880143112701253</v>
      </c>
    </row>
    <row r="26" spans="1:12">
      <c r="A26" s="82" t="s">
        <v>502</v>
      </c>
      <c r="B26" s="82">
        <v>232</v>
      </c>
      <c r="C26" s="82">
        <v>273</v>
      </c>
      <c r="D26" s="82">
        <v>281</v>
      </c>
      <c r="E26" s="82">
        <v>255</v>
      </c>
      <c r="F26" s="82">
        <v>74</v>
      </c>
      <c r="G26" s="82">
        <v>68</v>
      </c>
      <c r="H26" s="82">
        <v>93</v>
      </c>
      <c r="I26" s="82">
        <v>79</v>
      </c>
      <c r="J26" s="82">
        <v>0.30980392156862746</v>
      </c>
      <c r="K26" s="82">
        <v>0.29898218829516537</v>
      </c>
      <c r="L26" s="82">
        <v>0.29666254635352285</v>
      </c>
    </row>
    <row r="27" spans="1:12">
      <c r="A27" s="82" t="s">
        <v>382</v>
      </c>
      <c r="B27" s="82">
        <v>1129</v>
      </c>
      <c r="F27" s="82">
        <v>444</v>
      </c>
      <c r="K27" s="82">
        <v>0.39326837909654561</v>
      </c>
    </row>
    <row r="28" spans="1:12">
      <c r="A28" s="82" t="s">
        <v>503</v>
      </c>
      <c r="B28" s="82">
        <v>351</v>
      </c>
      <c r="C28" s="82">
        <v>333</v>
      </c>
      <c r="D28" s="82">
        <v>331</v>
      </c>
      <c r="E28" s="82">
        <v>306</v>
      </c>
      <c r="F28" s="82">
        <v>102</v>
      </c>
      <c r="G28" s="82">
        <v>93</v>
      </c>
      <c r="H28" s="82">
        <v>85</v>
      </c>
      <c r="I28" s="82">
        <v>87</v>
      </c>
      <c r="J28" s="82">
        <v>0.28431372549019607</v>
      </c>
      <c r="K28" s="82">
        <v>0.27586206896551724</v>
      </c>
      <c r="L28" s="82">
        <v>0.27319587628865977</v>
      </c>
    </row>
  </sheetData>
  <pageMargins left="0.75" right="0.75" top="1" bottom="1" header="0.5" footer="0.5"/>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dimension ref="A1:J26"/>
  <sheetViews>
    <sheetView workbookViewId="0">
      <selection activeCell="E1" sqref="E1"/>
    </sheetView>
  </sheetViews>
  <sheetFormatPr defaultRowHeight="15"/>
  <cols>
    <col min="1" max="16384" width="9.140625" style="82"/>
  </cols>
  <sheetData>
    <row r="1" spans="1:10">
      <c r="A1" s="82" t="s">
        <v>94</v>
      </c>
      <c r="B1" s="82" t="s">
        <v>642</v>
      </c>
      <c r="C1" s="82" t="s">
        <v>643</v>
      </c>
      <c r="D1" s="82" t="s">
        <v>644</v>
      </c>
      <c r="E1" s="82" t="s">
        <v>824</v>
      </c>
      <c r="F1" s="82" t="s">
        <v>645</v>
      </c>
      <c r="G1" s="82" t="s">
        <v>646</v>
      </c>
      <c r="H1" s="82" t="s">
        <v>647</v>
      </c>
      <c r="I1" s="82" t="s">
        <v>825</v>
      </c>
      <c r="J1" s="82" t="s">
        <v>826</v>
      </c>
    </row>
    <row r="2" spans="1:10">
      <c r="A2" s="82" t="s">
        <v>489</v>
      </c>
      <c r="B2" s="82">
        <v>20660088</v>
      </c>
      <c r="C2" s="82">
        <v>22134389</v>
      </c>
      <c r="D2" s="82">
        <v>28915542</v>
      </c>
      <c r="E2" s="82">
        <v>31162920</v>
      </c>
      <c r="F2" s="82">
        <v>38653594</v>
      </c>
      <c r="G2" s="82">
        <v>40656182</v>
      </c>
      <c r="H2" s="82">
        <v>47324682</v>
      </c>
      <c r="I2" s="82">
        <v>48589858</v>
      </c>
      <c r="J2" s="82">
        <v>0.60198005689682155</v>
      </c>
    </row>
    <row r="3" spans="1:10">
      <c r="A3" s="82" t="s">
        <v>490</v>
      </c>
      <c r="B3" s="82">
        <v>29508034</v>
      </c>
      <c r="C3" s="82">
        <v>25652844</v>
      </c>
      <c r="D3" s="82">
        <v>24740140</v>
      </c>
      <c r="E3" s="82">
        <v>27590244</v>
      </c>
      <c r="F3" s="82">
        <v>51412424</v>
      </c>
      <c r="G3" s="82">
        <v>47359575</v>
      </c>
      <c r="H3" s="82">
        <v>43486109</v>
      </c>
      <c r="I3" s="82">
        <v>49537475</v>
      </c>
      <c r="J3" s="82">
        <v>0.55550272949763158</v>
      </c>
    </row>
    <row r="4" spans="1:10">
      <c r="A4" s="82" t="s">
        <v>491</v>
      </c>
      <c r="B4" s="82">
        <v>36091289</v>
      </c>
      <c r="C4" s="82">
        <v>30051548</v>
      </c>
      <c r="D4" s="82">
        <v>31957645</v>
      </c>
      <c r="E4" s="82">
        <v>36732980</v>
      </c>
      <c r="F4" s="82">
        <v>61508457</v>
      </c>
      <c r="G4" s="82">
        <v>59709079</v>
      </c>
      <c r="H4" s="82">
        <v>51389500</v>
      </c>
      <c r="I4" s="82">
        <v>59269702</v>
      </c>
      <c r="J4" s="82">
        <v>0.57958073193213711</v>
      </c>
    </row>
    <row r="5" spans="1:10">
      <c r="A5" s="82" t="s">
        <v>492</v>
      </c>
      <c r="B5" s="82">
        <v>8967549</v>
      </c>
      <c r="C5" s="82">
        <v>8829584</v>
      </c>
      <c r="D5" s="82">
        <v>11523884</v>
      </c>
      <c r="E5" s="82">
        <v>11927294</v>
      </c>
      <c r="F5" s="82">
        <v>17676316</v>
      </c>
      <c r="G5" s="82">
        <v>18290165</v>
      </c>
      <c r="H5" s="82">
        <v>18926520</v>
      </c>
      <c r="I5" s="82">
        <v>20354894</v>
      </c>
      <c r="J5" s="82">
        <v>0.56070655974191708</v>
      </c>
    </row>
    <row r="6" spans="1:10">
      <c r="A6" s="82" t="s">
        <v>33</v>
      </c>
      <c r="B6" s="82">
        <v>32949446</v>
      </c>
      <c r="C6" s="82">
        <v>29087528</v>
      </c>
      <c r="D6" s="82">
        <v>30038632</v>
      </c>
      <c r="E6" s="82">
        <v>31111311</v>
      </c>
      <c r="F6" s="82">
        <v>67860847</v>
      </c>
      <c r="G6" s="82">
        <v>67306277</v>
      </c>
      <c r="H6" s="82">
        <v>59813722</v>
      </c>
      <c r="I6" s="82">
        <v>64048324</v>
      </c>
      <c r="J6" s="82">
        <v>0.47203150388048337</v>
      </c>
    </row>
    <row r="7" spans="1:10">
      <c r="A7" s="82" t="s">
        <v>493</v>
      </c>
      <c r="B7" s="82">
        <v>14344384</v>
      </c>
      <c r="C7" s="82">
        <v>15981932</v>
      </c>
      <c r="D7" s="82">
        <v>19099640</v>
      </c>
      <c r="E7" s="82">
        <v>19488557</v>
      </c>
      <c r="F7" s="82">
        <v>42618186</v>
      </c>
      <c r="G7" s="82">
        <v>42776160</v>
      </c>
      <c r="H7" s="82">
        <v>44606601</v>
      </c>
      <c r="I7" s="82">
        <v>40531659</v>
      </c>
      <c r="J7" s="82">
        <v>0.42661436451027179</v>
      </c>
    </row>
    <row r="8" spans="1:10">
      <c r="A8" s="82" t="s">
        <v>494</v>
      </c>
      <c r="B8" s="82">
        <v>11170148</v>
      </c>
      <c r="C8" s="82">
        <v>10681886</v>
      </c>
      <c r="D8" s="82">
        <v>12746818</v>
      </c>
      <c r="E8" s="82">
        <v>14166329</v>
      </c>
      <c r="F8" s="82">
        <v>35508459</v>
      </c>
      <c r="G8" s="82">
        <v>34090467</v>
      </c>
      <c r="H8" s="82">
        <v>34105214</v>
      </c>
      <c r="I8" s="82">
        <v>37818834</v>
      </c>
      <c r="J8" s="82">
        <v>0.35462156290579644</v>
      </c>
    </row>
    <row r="9" spans="1:10">
      <c r="A9" s="82" t="s">
        <v>32</v>
      </c>
      <c r="B9" s="82">
        <v>20138213</v>
      </c>
      <c r="C9" s="82">
        <v>24144725</v>
      </c>
      <c r="D9" s="82">
        <v>29119881</v>
      </c>
      <c r="E9" s="82">
        <v>32614724</v>
      </c>
      <c r="F9" s="82">
        <v>59395148</v>
      </c>
      <c r="G9" s="82">
        <v>62576987</v>
      </c>
      <c r="H9" s="82">
        <v>61068910</v>
      </c>
      <c r="I9" s="82">
        <v>70326115</v>
      </c>
      <c r="J9" s="82">
        <v>0.44274083211551157</v>
      </c>
    </row>
    <row r="10" spans="1:10">
      <c r="A10" s="82" t="s">
        <v>144</v>
      </c>
      <c r="B10" s="82">
        <v>51849044</v>
      </c>
      <c r="C10" s="82">
        <v>49760479</v>
      </c>
      <c r="D10" s="82">
        <v>52450069</v>
      </c>
      <c r="E10" s="82">
        <v>54236163</v>
      </c>
      <c r="F10" s="82">
        <v>88310148</v>
      </c>
      <c r="G10" s="82">
        <v>82990454</v>
      </c>
      <c r="H10" s="82">
        <v>87390325</v>
      </c>
      <c r="I10" s="82">
        <v>92110497</v>
      </c>
      <c r="J10" s="82">
        <v>0.596007278352367</v>
      </c>
    </row>
    <row r="11" spans="1:10">
      <c r="A11" s="82" t="s">
        <v>495</v>
      </c>
      <c r="B11" s="82">
        <v>22267695</v>
      </c>
      <c r="C11" s="82">
        <v>23528774</v>
      </c>
      <c r="D11" s="82">
        <v>27757812</v>
      </c>
      <c r="E11" s="82">
        <v>29984815</v>
      </c>
      <c r="F11" s="82">
        <v>49909186</v>
      </c>
      <c r="G11" s="82">
        <v>56638327</v>
      </c>
      <c r="H11" s="82">
        <v>51682618</v>
      </c>
      <c r="I11" s="82">
        <v>54979181</v>
      </c>
      <c r="J11" s="82">
        <v>0.49768118978671211</v>
      </c>
    </row>
    <row r="12" spans="1:10">
      <c r="A12" s="82" t="s">
        <v>496</v>
      </c>
      <c r="B12" s="82">
        <v>23641863</v>
      </c>
      <c r="C12" s="82">
        <v>22450978</v>
      </c>
      <c r="D12" s="82">
        <v>26503198</v>
      </c>
      <c r="E12" s="82">
        <v>33480581</v>
      </c>
      <c r="F12" s="82">
        <v>52925437</v>
      </c>
      <c r="G12" s="82">
        <v>48328586</v>
      </c>
      <c r="H12" s="82">
        <v>49444438</v>
      </c>
      <c r="I12" s="82">
        <v>59211536</v>
      </c>
      <c r="J12" s="82">
        <v>0.52511378826045063</v>
      </c>
    </row>
    <row r="13" spans="1:10">
      <c r="A13" s="82" t="s">
        <v>163</v>
      </c>
      <c r="B13" s="82">
        <v>27966884</v>
      </c>
      <c r="C13" s="82">
        <v>32120909</v>
      </c>
      <c r="D13" s="82">
        <v>30635425</v>
      </c>
      <c r="E13" s="82">
        <v>26284727</v>
      </c>
      <c r="F13" s="82">
        <v>70237600</v>
      </c>
      <c r="G13" s="82">
        <v>65475312</v>
      </c>
      <c r="H13" s="82">
        <v>65580919</v>
      </c>
      <c r="I13" s="82">
        <v>53762506</v>
      </c>
      <c r="J13" s="82">
        <v>0.48177507565155581</v>
      </c>
    </row>
    <row r="14" spans="1:10">
      <c r="A14" s="82" t="s">
        <v>12</v>
      </c>
      <c r="B14" s="82">
        <v>7823096</v>
      </c>
      <c r="C14" s="82">
        <v>9308022</v>
      </c>
      <c r="D14" s="82">
        <v>10055206</v>
      </c>
      <c r="E14" s="82">
        <v>11298337</v>
      </c>
      <c r="F14" s="82">
        <v>19503820</v>
      </c>
      <c r="G14" s="82">
        <v>20462978</v>
      </c>
      <c r="H14" s="82">
        <v>22005208</v>
      </c>
      <c r="I14" s="82">
        <v>23373940</v>
      </c>
      <c r="J14" s="82">
        <v>0.46568309474089581</v>
      </c>
    </row>
    <row r="15" spans="1:10">
      <c r="A15" s="82" t="s">
        <v>473</v>
      </c>
      <c r="B15" s="82">
        <v>28818654</v>
      </c>
      <c r="C15" s="82">
        <v>28831908</v>
      </c>
      <c r="D15" s="82">
        <v>26240877</v>
      </c>
      <c r="E15" s="82">
        <v>27331100</v>
      </c>
      <c r="F15" s="82">
        <v>50213106</v>
      </c>
      <c r="G15" s="82">
        <v>49633959</v>
      </c>
      <c r="H15" s="82">
        <v>51563088</v>
      </c>
      <c r="I15" s="82">
        <v>52440443</v>
      </c>
      <c r="J15" s="82">
        <v>0.5363527157336403</v>
      </c>
    </row>
    <row r="16" spans="1:10">
      <c r="A16" s="82" t="s">
        <v>179</v>
      </c>
      <c r="B16" s="82">
        <v>13259360</v>
      </c>
      <c r="C16" s="82">
        <v>13706972</v>
      </c>
      <c r="D16" s="82">
        <v>39258479</v>
      </c>
      <c r="E16" s="82">
        <v>40339249</v>
      </c>
      <c r="F16" s="82">
        <v>24740298</v>
      </c>
      <c r="G16" s="82">
        <v>26529668</v>
      </c>
      <c r="H16" s="82">
        <v>54359053</v>
      </c>
      <c r="I16" s="82">
        <v>56164321</v>
      </c>
      <c r="J16" s="82">
        <v>0.68079262334067714</v>
      </c>
    </row>
    <row r="17" spans="1:10">
      <c r="A17" s="82" t="s">
        <v>497</v>
      </c>
      <c r="B17" s="82">
        <v>19224412</v>
      </c>
      <c r="C17" s="82">
        <v>18768239</v>
      </c>
      <c r="D17" s="82">
        <v>20243412</v>
      </c>
      <c r="E17" s="82">
        <v>20753255</v>
      </c>
      <c r="F17" s="82">
        <v>47068243</v>
      </c>
      <c r="G17" s="82">
        <v>46938920</v>
      </c>
      <c r="H17" s="82">
        <v>48799346</v>
      </c>
      <c r="I17" s="82">
        <v>49692460</v>
      </c>
      <c r="J17" s="82">
        <v>0.41095102557625957</v>
      </c>
    </row>
    <row r="18" spans="1:10">
      <c r="A18" s="82" t="s">
        <v>498</v>
      </c>
      <c r="B18" s="82">
        <v>19771472</v>
      </c>
      <c r="C18" s="82">
        <v>20806161</v>
      </c>
      <c r="D18" s="82">
        <v>27470010</v>
      </c>
      <c r="E18" s="82">
        <v>25789276</v>
      </c>
      <c r="F18" s="82">
        <v>43841579</v>
      </c>
      <c r="G18" s="82">
        <v>48577934</v>
      </c>
      <c r="H18" s="82">
        <v>49355698</v>
      </c>
      <c r="I18" s="82">
        <v>45518113</v>
      </c>
      <c r="J18" s="82">
        <v>0.51630913935553724</v>
      </c>
    </row>
    <row r="19" spans="1:10">
      <c r="A19" s="82" t="s">
        <v>499</v>
      </c>
      <c r="B19" s="82">
        <v>18393308</v>
      </c>
      <c r="C19" s="82">
        <v>17966573</v>
      </c>
      <c r="D19" s="82">
        <v>21086703</v>
      </c>
      <c r="E19" s="82">
        <v>24152773</v>
      </c>
      <c r="F19" s="82">
        <v>40786667</v>
      </c>
      <c r="G19" s="82">
        <v>36289905</v>
      </c>
      <c r="H19" s="82">
        <v>40751231</v>
      </c>
      <c r="I19" s="82">
        <v>47073416</v>
      </c>
      <c r="J19" s="82">
        <v>0.50925574786750227</v>
      </c>
    </row>
    <row r="20" spans="1:10">
      <c r="A20" s="82" t="s">
        <v>237</v>
      </c>
      <c r="B20" s="82">
        <v>47848277</v>
      </c>
      <c r="C20" s="82">
        <v>44936208</v>
      </c>
      <c r="D20" s="82">
        <v>47459666</v>
      </c>
      <c r="E20" s="82">
        <v>52782544</v>
      </c>
      <c r="F20" s="82">
        <v>90207791</v>
      </c>
      <c r="G20" s="82">
        <v>84850238</v>
      </c>
      <c r="H20" s="82">
        <v>81989832</v>
      </c>
      <c r="I20" s="82">
        <v>93307457</v>
      </c>
      <c r="J20" s="82">
        <v>0.55806188001933221</v>
      </c>
    </row>
    <row r="21" spans="1:10">
      <c r="A21" s="82" t="s">
        <v>500</v>
      </c>
      <c r="B21" s="82">
        <v>11728368</v>
      </c>
      <c r="C21" s="82">
        <v>9408985</v>
      </c>
      <c r="D21" s="82">
        <v>9673972</v>
      </c>
      <c r="E21" s="82">
        <v>12543280</v>
      </c>
      <c r="F21" s="82">
        <v>35210457</v>
      </c>
      <c r="G21" s="82">
        <v>32880430</v>
      </c>
      <c r="H21" s="82">
        <v>27281190</v>
      </c>
      <c r="I21" s="82">
        <v>31920491</v>
      </c>
      <c r="J21" s="82">
        <v>0.34345690662977957</v>
      </c>
    </row>
    <row r="22" spans="1:10">
      <c r="A22" s="82" t="s">
        <v>501</v>
      </c>
      <c r="B22" s="82">
        <v>25124469</v>
      </c>
      <c r="C22" s="82">
        <v>27675753</v>
      </c>
      <c r="D22" s="82">
        <v>34954806</v>
      </c>
      <c r="E22" s="82">
        <v>34852017</v>
      </c>
      <c r="F22" s="82">
        <v>46778631</v>
      </c>
      <c r="G22" s="82">
        <v>48878596</v>
      </c>
      <c r="H22" s="82">
        <v>53284241</v>
      </c>
      <c r="I22" s="82">
        <v>53154868</v>
      </c>
      <c r="J22" s="82">
        <v>0.62763337895058391</v>
      </c>
    </row>
    <row r="23" spans="1:10">
      <c r="A23" s="82" t="s">
        <v>322</v>
      </c>
      <c r="B23" s="82">
        <v>44764716</v>
      </c>
      <c r="C23" s="82">
        <v>44882633</v>
      </c>
      <c r="D23" s="82">
        <v>45168831</v>
      </c>
      <c r="E23" s="82">
        <v>47154224</v>
      </c>
      <c r="F23" s="82">
        <v>73758686</v>
      </c>
      <c r="G23" s="82">
        <v>72427939</v>
      </c>
      <c r="H23" s="82">
        <v>71386743</v>
      </c>
      <c r="I23" s="82">
        <v>74745023</v>
      </c>
      <c r="J23" s="82">
        <v>0.62777211380295372</v>
      </c>
    </row>
    <row r="24" spans="1:10">
      <c r="A24" s="82" t="s">
        <v>85</v>
      </c>
      <c r="B24" s="82">
        <v>47488832</v>
      </c>
      <c r="C24" s="82">
        <v>50635497</v>
      </c>
      <c r="D24" s="82">
        <v>49302000</v>
      </c>
      <c r="E24" s="82">
        <v>71902838</v>
      </c>
      <c r="F24" s="82">
        <v>92449907</v>
      </c>
      <c r="G24" s="82">
        <v>111232794</v>
      </c>
      <c r="H24" s="82">
        <v>98294000</v>
      </c>
      <c r="I24" s="82">
        <v>126569885</v>
      </c>
      <c r="J24" s="82">
        <v>0.51128245453445853</v>
      </c>
    </row>
    <row r="25" spans="1:10">
      <c r="A25" s="82" t="s">
        <v>502</v>
      </c>
      <c r="B25" s="82">
        <v>22016902</v>
      </c>
      <c r="C25" s="82">
        <v>27968933</v>
      </c>
      <c r="D25" s="82">
        <v>42105971</v>
      </c>
      <c r="E25" s="82">
        <v>39420267</v>
      </c>
      <c r="F25" s="82">
        <v>48896747</v>
      </c>
      <c r="G25" s="82">
        <v>55665495</v>
      </c>
      <c r="H25" s="82">
        <v>61918190</v>
      </c>
      <c r="I25" s="82">
        <v>61623361</v>
      </c>
      <c r="J25" s="82">
        <v>0.61099813564250149</v>
      </c>
    </row>
    <row r="26" spans="1:10">
      <c r="A26" s="82" t="s">
        <v>503</v>
      </c>
      <c r="B26" s="82">
        <v>24078190</v>
      </c>
      <c r="C26" s="82">
        <v>21650926</v>
      </c>
      <c r="D26" s="82">
        <v>21169046</v>
      </c>
      <c r="E26" s="82">
        <v>22163548</v>
      </c>
      <c r="F26" s="82">
        <v>45851737</v>
      </c>
      <c r="G26" s="82">
        <v>38688941</v>
      </c>
      <c r="H26" s="82">
        <v>40457509</v>
      </c>
      <c r="I26" s="82">
        <v>42985523</v>
      </c>
      <c r="J26" s="82">
        <v>0.5320762319953678</v>
      </c>
    </row>
  </sheetData>
  <pageMargins left="0.75" right="0.75" top="1" bottom="1" header="0.5" footer="0.5"/>
  <headerFooter alignWithMargins="0">
    <oddHeader>&amp;A</oddHeader>
    <oddFooter>Page &amp;P</oddFooter>
  </headerFooter>
</worksheet>
</file>

<file path=xl/worksheets/sheet19.xml><?xml version="1.0" encoding="utf-8"?>
<worksheet xmlns="http://schemas.openxmlformats.org/spreadsheetml/2006/main" xmlns:r="http://schemas.openxmlformats.org/officeDocument/2006/relationships">
  <dimension ref="A1:G26"/>
  <sheetViews>
    <sheetView workbookViewId="0">
      <selection activeCell="E1" sqref="E1"/>
    </sheetView>
  </sheetViews>
  <sheetFormatPr defaultRowHeight="15"/>
  <cols>
    <col min="1" max="16384" width="9.140625" style="82"/>
  </cols>
  <sheetData>
    <row r="1" spans="1:7">
      <c r="A1" s="82" t="s">
        <v>94</v>
      </c>
      <c r="B1" s="82" t="s">
        <v>660</v>
      </c>
      <c r="C1" s="82" t="s">
        <v>827</v>
      </c>
      <c r="D1" s="82" t="s">
        <v>661</v>
      </c>
      <c r="E1" s="82" t="s">
        <v>828</v>
      </c>
      <c r="F1" s="82" t="s">
        <v>829</v>
      </c>
      <c r="G1" s="82" t="s">
        <v>826</v>
      </c>
    </row>
    <row r="2" spans="1:7">
      <c r="A2" s="82" t="s">
        <v>489</v>
      </c>
      <c r="B2" s="82">
        <v>27355673</v>
      </c>
      <c r="C2" s="82">
        <v>25087622</v>
      </c>
      <c r="D2" s="82">
        <v>2549</v>
      </c>
      <c r="E2" s="82">
        <v>2579</v>
      </c>
      <c r="F2" s="82">
        <v>-9.3577688516384122E-2</v>
      </c>
      <c r="G2" s="82">
        <v>9727.6549050019385</v>
      </c>
    </row>
    <row r="3" spans="1:7">
      <c r="A3" s="82" t="s">
        <v>490</v>
      </c>
      <c r="B3" s="82">
        <v>29175633</v>
      </c>
      <c r="C3" s="82">
        <v>33098150</v>
      </c>
      <c r="D3" s="82">
        <v>4187</v>
      </c>
      <c r="E3" s="82">
        <v>4469</v>
      </c>
      <c r="F3" s="82">
        <v>6.2859940601644806E-2</v>
      </c>
      <c r="G3" s="82">
        <v>7406.1646900872674</v>
      </c>
    </row>
    <row r="4" spans="1:7">
      <c r="A4" s="82" t="s">
        <v>491</v>
      </c>
      <c r="B4" s="82">
        <v>38653543</v>
      </c>
      <c r="C4" s="82">
        <v>40098003</v>
      </c>
      <c r="D4" s="82">
        <v>3158</v>
      </c>
      <c r="E4" s="82">
        <v>3540</v>
      </c>
      <c r="F4" s="82">
        <v>-7.4572714996985132E-2</v>
      </c>
      <c r="G4" s="82">
        <v>11327.119491525424</v>
      </c>
    </row>
    <row r="5" spans="1:7">
      <c r="A5" s="82" t="s">
        <v>492</v>
      </c>
      <c r="B5" s="82">
        <v>9902688</v>
      </c>
      <c r="C5" s="82">
        <v>9634119</v>
      </c>
      <c r="D5" s="82">
        <v>1872</v>
      </c>
      <c r="E5" s="82">
        <v>1823</v>
      </c>
      <c r="F5" s="82">
        <v>-9.7102111510207162E-4</v>
      </c>
      <c r="G5" s="82">
        <v>5284.7608337904549</v>
      </c>
    </row>
    <row r="6" spans="1:7">
      <c r="A6" s="82" t="s">
        <v>33</v>
      </c>
      <c r="B6" s="82">
        <v>55922522</v>
      </c>
      <c r="C6" s="82">
        <v>55776177</v>
      </c>
      <c r="D6" s="82">
        <v>4705</v>
      </c>
      <c r="E6" s="82">
        <v>4782</v>
      </c>
      <c r="F6" s="82">
        <v>-1.8676835688940099E-2</v>
      </c>
      <c r="G6" s="82">
        <v>11663.776035131745</v>
      </c>
    </row>
    <row r="7" spans="1:7">
      <c r="A7" s="82" t="s">
        <v>493</v>
      </c>
      <c r="B7" s="82">
        <v>29006351</v>
      </c>
      <c r="C7" s="82">
        <v>27056857</v>
      </c>
      <c r="D7" s="82">
        <v>2361</v>
      </c>
      <c r="E7" s="82">
        <v>2294</v>
      </c>
      <c r="F7" s="82">
        <v>-3.9965540559875362E-2</v>
      </c>
      <c r="G7" s="82">
        <v>11794.619442022667</v>
      </c>
    </row>
    <row r="8" spans="1:7">
      <c r="A8" s="82" t="s">
        <v>494</v>
      </c>
      <c r="B8" s="82">
        <v>17653653</v>
      </c>
      <c r="C8" s="82">
        <v>17837733</v>
      </c>
      <c r="D8" s="82">
        <v>1445</v>
      </c>
      <c r="E8" s="82">
        <v>1448</v>
      </c>
      <c r="F8" s="82">
        <v>8.3338768954138911E-3</v>
      </c>
      <c r="G8" s="82">
        <v>12318.87638121547</v>
      </c>
    </row>
    <row r="9" spans="1:7">
      <c r="A9" s="82" t="s">
        <v>32</v>
      </c>
      <c r="B9" s="82">
        <v>39256025</v>
      </c>
      <c r="C9" s="82">
        <v>41071227</v>
      </c>
      <c r="D9" s="82">
        <v>3397</v>
      </c>
      <c r="E9" s="82">
        <v>3301</v>
      </c>
      <c r="F9" s="82">
        <v>7.6666941703542879E-2</v>
      </c>
      <c r="G9" s="82">
        <v>12442.056043623144</v>
      </c>
    </row>
    <row r="10" spans="1:7">
      <c r="A10" s="82" t="s">
        <v>144</v>
      </c>
      <c r="B10" s="82">
        <v>53036069</v>
      </c>
      <c r="C10" s="82">
        <v>53443133</v>
      </c>
      <c r="D10" s="82">
        <v>3333</v>
      </c>
      <c r="E10" s="82">
        <v>3869</v>
      </c>
      <c r="F10" s="82">
        <v>-0.13192516416684355</v>
      </c>
      <c r="G10" s="82">
        <v>13813.164383561643</v>
      </c>
    </row>
    <row r="11" spans="1:7">
      <c r="A11" s="82" t="s">
        <v>495</v>
      </c>
      <c r="B11" s="82">
        <v>42767423</v>
      </c>
      <c r="C11" s="82">
        <v>43407915</v>
      </c>
      <c r="D11" s="82">
        <v>3480</v>
      </c>
      <c r="E11" s="82">
        <v>3383</v>
      </c>
      <c r="F11" s="82">
        <v>4.4078349259481037E-2</v>
      </c>
      <c r="G11" s="82">
        <v>12831.189772391368</v>
      </c>
    </row>
    <row r="12" spans="1:7">
      <c r="A12" s="82" t="s">
        <v>496</v>
      </c>
      <c r="B12" s="82">
        <v>24172510</v>
      </c>
      <c r="C12" s="82">
        <v>29068209</v>
      </c>
      <c r="D12" s="82">
        <v>3510</v>
      </c>
      <c r="E12" s="82">
        <v>3513</v>
      </c>
      <c r="F12" s="82">
        <v>0.20150475037593607</v>
      </c>
      <c r="G12" s="82">
        <v>8274.4688300597772</v>
      </c>
    </row>
    <row r="13" spans="1:7">
      <c r="A13" s="82" t="s">
        <v>163</v>
      </c>
      <c r="B13" s="82">
        <v>36275324</v>
      </c>
      <c r="C13" s="82">
        <v>37897986</v>
      </c>
      <c r="D13" s="82">
        <v>4868</v>
      </c>
      <c r="E13" s="82">
        <v>4940</v>
      </c>
      <c r="F13" s="82">
        <v>2.9504979469750402E-2</v>
      </c>
      <c r="G13" s="82">
        <v>7671.6570850202434</v>
      </c>
    </row>
    <row r="14" spans="1:7">
      <c r="A14" s="82" t="s">
        <v>12</v>
      </c>
      <c r="B14" s="82">
        <v>14309175</v>
      </c>
      <c r="C14" s="82">
        <v>13429228</v>
      </c>
      <c r="D14" s="82">
        <v>1465</v>
      </c>
      <c r="E14" s="82">
        <v>1344</v>
      </c>
      <c r="F14" s="82">
        <v>2.2998055401849508E-2</v>
      </c>
      <c r="G14" s="82">
        <v>9991.9851190476184</v>
      </c>
    </row>
    <row r="15" spans="1:7">
      <c r="A15" s="82" t="s">
        <v>473</v>
      </c>
      <c r="B15" s="82">
        <v>41142710</v>
      </c>
      <c r="C15" s="82">
        <v>43564364</v>
      </c>
      <c r="D15" s="82">
        <v>2296</v>
      </c>
      <c r="E15" s="82">
        <v>2400</v>
      </c>
      <c r="F15" s="82">
        <v>1.2975929231043064E-2</v>
      </c>
      <c r="G15" s="82">
        <v>18151.818333333333</v>
      </c>
    </row>
    <row r="16" spans="1:7">
      <c r="A16" s="82" t="s">
        <v>179</v>
      </c>
      <c r="B16" s="82">
        <v>24514575</v>
      </c>
      <c r="C16" s="82">
        <v>24068391</v>
      </c>
      <c r="D16" s="82">
        <v>2477</v>
      </c>
      <c r="E16" s="82">
        <v>2434</v>
      </c>
      <c r="F16" s="82">
        <v>-8.5591331987693454E-4</v>
      </c>
      <c r="G16" s="82">
        <v>9888.4104354971241</v>
      </c>
    </row>
    <row r="17" spans="1:7">
      <c r="A17" s="82" t="s">
        <v>497</v>
      </c>
      <c r="B17" s="82">
        <v>39227659</v>
      </c>
      <c r="C17" s="82">
        <v>36763521</v>
      </c>
      <c r="D17" s="82">
        <v>2564</v>
      </c>
      <c r="E17" s="82">
        <v>2247</v>
      </c>
      <c r="F17" s="82">
        <v>6.9398710263464988E-2</v>
      </c>
      <c r="G17" s="82">
        <v>16361.157543391188</v>
      </c>
    </row>
    <row r="18" spans="1:7">
      <c r="A18" s="82" t="s">
        <v>498</v>
      </c>
      <c r="B18" s="82">
        <v>24714018</v>
      </c>
      <c r="C18" s="82">
        <v>22450570</v>
      </c>
      <c r="D18" s="82">
        <v>2747</v>
      </c>
      <c r="E18" s="82">
        <v>2439</v>
      </c>
      <c r="F18" s="82">
        <v>2.3130125197096778E-2</v>
      </c>
      <c r="G18" s="82">
        <v>9204.8257482574827</v>
      </c>
    </row>
    <row r="19" spans="1:7">
      <c r="A19" s="82" t="s">
        <v>499</v>
      </c>
      <c r="B19" s="82">
        <v>23945190</v>
      </c>
      <c r="C19" s="82">
        <v>26613052</v>
      </c>
      <c r="D19" s="82">
        <v>3665</v>
      </c>
      <c r="E19" s="82">
        <v>3905</v>
      </c>
      <c r="F19" s="82">
        <v>4.3108143378223114E-2</v>
      </c>
      <c r="G19" s="82">
        <v>6815.1221510883479</v>
      </c>
    </row>
    <row r="20" spans="1:7">
      <c r="A20" s="82" t="s">
        <v>237</v>
      </c>
      <c r="B20" s="82">
        <v>53723093</v>
      </c>
      <c r="C20" s="82">
        <v>49906565</v>
      </c>
      <c r="D20" s="82">
        <v>3955</v>
      </c>
      <c r="E20" s="82">
        <v>4181</v>
      </c>
      <c r="F20" s="82">
        <v>-0.12125474909201821</v>
      </c>
      <c r="G20" s="82">
        <v>11936.513991867974</v>
      </c>
    </row>
    <row r="21" spans="1:7">
      <c r="A21" s="82" t="s">
        <v>500</v>
      </c>
      <c r="B21" s="82">
        <v>16872964</v>
      </c>
      <c r="C21" s="82">
        <v>17054202</v>
      </c>
      <c r="D21" s="82">
        <v>2716</v>
      </c>
      <c r="E21" s="82">
        <v>2925</v>
      </c>
      <c r="F21" s="82">
        <v>-6.1479165708146558E-2</v>
      </c>
      <c r="G21" s="82">
        <v>5830.4964102564099</v>
      </c>
    </row>
    <row r="22" spans="1:7">
      <c r="A22" s="82" t="s">
        <v>501</v>
      </c>
      <c r="B22" s="82">
        <v>32434853</v>
      </c>
      <c r="C22" s="82">
        <v>30991294</v>
      </c>
      <c r="D22" s="82">
        <v>3471</v>
      </c>
      <c r="E22" s="82">
        <v>3104</v>
      </c>
      <c r="F22" s="82">
        <v>6.846592672041911E-2</v>
      </c>
      <c r="G22" s="82">
        <v>9984.3086340206191</v>
      </c>
    </row>
    <row r="23" spans="1:7">
      <c r="A23" s="82" t="s">
        <v>322</v>
      </c>
      <c r="B23" s="82">
        <v>39135203</v>
      </c>
      <c r="C23" s="82">
        <v>43744892</v>
      </c>
      <c r="D23" s="82">
        <v>4109</v>
      </c>
      <c r="E23" s="82">
        <v>4383</v>
      </c>
      <c r="F23" s="82">
        <v>4.7911070337603737E-2</v>
      </c>
      <c r="G23" s="82">
        <v>9980.5822496007295</v>
      </c>
    </row>
    <row r="24" spans="1:7">
      <c r="A24" s="82" t="s">
        <v>85</v>
      </c>
      <c r="B24" s="82">
        <v>88766199</v>
      </c>
      <c r="C24" s="82">
        <v>95176323</v>
      </c>
      <c r="D24" s="82">
        <v>3698</v>
      </c>
      <c r="E24" s="82">
        <v>3852</v>
      </c>
      <c r="F24" s="82">
        <v>2.9347294041402482E-2</v>
      </c>
      <c r="G24" s="82">
        <v>24708.287383177569</v>
      </c>
    </row>
    <row r="25" spans="1:7">
      <c r="A25" s="82" t="s">
        <v>502</v>
      </c>
      <c r="B25" s="82">
        <v>12460029</v>
      </c>
      <c r="C25" s="82">
        <v>13540677</v>
      </c>
      <c r="D25" s="82">
        <v>2118</v>
      </c>
      <c r="E25" s="82">
        <v>2139</v>
      </c>
      <c r="F25" s="82">
        <v>7.6060021781558435E-2</v>
      </c>
      <c r="G25" s="82">
        <v>6330.3772791023839</v>
      </c>
    </row>
    <row r="26" spans="1:7">
      <c r="A26" s="82" t="s">
        <v>503</v>
      </c>
      <c r="B26" s="82">
        <v>21987448</v>
      </c>
      <c r="C26" s="82">
        <v>21211380</v>
      </c>
      <c r="D26" s="82">
        <v>2715</v>
      </c>
      <c r="E26" s="82">
        <v>2443</v>
      </c>
      <c r="F26" s="82">
        <v>7.211276263174532E-2</v>
      </c>
      <c r="G26" s="82">
        <v>8682.5133033155962</v>
      </c>
    </row>
  </sheetData>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sheetPr codeName="Sheet2"/>
  <dimension ref="A1:M144"/>
  <sheetViews>
    <sheetView zoomScale="70" zoomScaleNormal="70" workbookViewId="0">
      <selection activeCell="D1" sqref="D1"/>
    </sheetView>
  </sheetViews>
  <sheetFormatPr defaultRowHeight="15"/>
  <cols>
    <col min="1" max="1" width="51.42578125" style="3" customWidth="1"/>
    <col min="2" max="2" width="25.7109375" style="3" customWidth="1"/>
    <col min="3" max="3" width="20.5703125" style="3" customWidth="1"/>
    <col min="4" max="4" width="25.28515625" style="3" customWidth="1"/>
    <col min="5" max="5" width="29.7109375" style="3" customWidth="1"/>
    <col min="6" max="6" width="16.28515625" style="4" customWidth="1"/>
    <col min="7" max="7" width="4.42578125" style="117" hidden="1" customWidth="1"/>
    <col min="8" max="8" width="41.42578125" style="5" hidden="1" customWidth="1"/>
    <col min="9" max="9" width="20" style="5" hidden="1" customWidth="1"/>
    <col min="10" max="10" width="19.42578125" style="5" hidden="1" customWidth="1"/>
    <col min="11" max="11" width="18" style="5" hidden="1" customWidth="1"/>
    <col min="12" max="12" width="15" style="5" hidden="1" customWidth="1"/>
    <col min="13" max="13" width="32.7109375" style="5" customWidth="1"/>
    <col min="14" max="16384" width="9.140625" style="5"/>
  </cols>
  <sheetData>
    <row r="1" spans="1:12" s="108" customFormat="1" ht="23.25">
      <c r="A1" s="106" t="s">
        <v>856</v>
      </c>
      <c r="B1" s="106"/>
      <c r="C1" s="106"/>
      <c r="D1" s="106"/>
      <c r="E1" s="106"/>
      <c r="F1" s="107"/>
      <c r="G1" s="116"/>
      <c r="H1" s="108" t="s">
        <v>855</v>
      </c>
    </row>
    <row r="2" spans="1:12" s="85" customFormat="1">
      <c r="A2" s="83"/>
      <c r="B2" s="83"/>
      <c r="C2" s="83"/>
      <c r="D2" s="83"/>
      <c r="E2" s="83"/>
      <c r="F2" s="84"/>
      <c r="G2" s="117"/>
    </row>
    <row r="3" spans="1:12">
      <c r="A3" s="3" t="str">
        <f>InstID!A5</f>
        <v>Select ↓</v>
      </c>
      <c r="B3" s="102" t="e">
        <f>VLOOKUP(A3,'Inst List'!A3:C12,3,FALSE)</f>
        <v>#N/A</v>
      </c>
      <c r="H3" s="3" t="str">
        <f>InstID!A5</f>
        <v>Select ↓</v>
      </c>
    </row>
    <row r="4" spans="1:12" ht="18" customHeight="1">
      <c r="A4" s="83" t="s">
        <v>860</v>
      </c>
      <c r="H4" s="83" t="s">
        <v>857</v>
      </c>
    </row>
    <row r="7" spans="1:12" ht="15.75" thickBot="1">
      <c r="A7" s="17" t="s">
        <v>105</v>
      </c>
      <c r="H7" s="17" t="s">
        <v>105</v>
      </c>
    </row>
    <row r="8" spans="1:12" s="3" customFormat="1" ht="14.25" customHeight="1">
      <c r="A8" s="18"/>
      <c r="B8" s="6" t="s">
        <v>3</v>
      </c>
      <c r="C8" s="6" t="s">
        <v>4</v>
      </c>
      <c r="D8" s="6"/>
      <c r="E8" s="7"/>
      <c r="F8" s="4"/>
      <c r="G8" s="117"/>
      <c r="H8" s="18"/>
      <c r="I8" s="6" t="s">
        <v>3</v>
      </c>
      <c r="J8" s="6" t="s">
        <v>4</v>
      </c>
      <c r="K8" s="6"/>
      <c r="L8" s="7"/>
    </row>
    <row r="9" spans="1:12" s="3" customFormat="1">
      <c r="A9" s="19"/>
      <c r="B9" s="10" t="s">
        <v>107</v>
      </c>
      <c r="C9" s="20" t="s">
        <v>106</v>
      </c>
      <c r="D9" s="3" t="s">
        <v>5</v>
      </c>
      <c r="E9" s="9" t="s">
        <v>108</v>
      </c>
      <c r="G9" s="118"/>
      <c r="H9" s="19"/>
      <c r="I9" s="10" t="s">
        <v>107</v>
      </c>
      <c r="J9" s="20" t="s">
        <v>106</v>
      </c>
      <c r="K9" s="3" t="s">
        <v>5</v>
      </c>
      <c r="L9" s="9" t="s">
        <v>108</v>
      </c>
    </row>
    <row r="10" spans="1:12" s="3" customFormat="1">
      <c r="A10" s="8"/>
      <c r="E10" s="9"/>
      <c r="G10" s="118"/>
      <c r="H10" s="8"/>
      <c r="L10" s="9"/>
    </row>
    <row r="11" spans="1:12" s="3" customFormat="1">
      <c r="A11" s="8" t="s">
        <v>641</v>
      </c>
      <c r="B11" s="80" t="e">
        <f>VLOOKUP($B$3,'Final 2012 Results'!$A$1:$DF$11,3,FALSE)</f>
        <v>#N/A</v>
      </c>
      <c r="C11" s="80" t="e">
        <f>VLOOKUP($B$3,'Final 2012 Results'!$A$1:$DF$11,7,FALSE)</f>
        <v>#N/A</v>
      </c>
      <c r="D11" s="94" t="e">
        <f>IF(C11&gt;1,ROUND(B11/C11,3),"N/A")</f>
        <v>#N/A</v>
      </c>
      <c r="E11" s="25"/>
      <c r="F11" s="4"/>
      <c r="G11" s="117"/>
      <c r="H11" s="86" t="s">
        <v>641</v>
      </c>
      <c r="I11" s="105" t="e">
        <f ca="1">INDIRECT(B3&amp;"_1A!F2")</f>
        <v>#N/A</v>
      </c>
      <c r="J11" s="105" t="e">
        <f ca="1">INDIRECT(B3&amp;"_1A!B2")</f>
        <v>#N/A</v>
      </c>
      <c r="K11" s="11" t="e">
        <f ca="1">IF(J11&gt;1,I11/J11,"N/A")</f>
        <v>#N/A</v>
      </c>
      <c r="L11" s="25"/>
    </row>
    <row r="12" spans="1:12" s="3" customFormat="1">
      <c r="A12" s="8" t="s">
        <v>640</v>
      </c>
      <c r="B12" s="80" t="e">
        <f>VLOOKUP($B$3,'Final 2012 Results'!$A$1:$DF$11,4,FALSE)</f>
        <v>#N/A</v>
      </c>
      <c r="C12" s="80" t="e">
        <f>VLOOKUP($B$3,'Final 2012 Results'!$A$1:$DF$11,8,FALSE)</f>
        <v>#N/A</v>
      </c>
      <c r="D12" s="94" t="e">
        <f t="shared" ref="D12:D14" si="0">IF(C12&gt;1,ROUND(B12/C12,3),"N/A")</f>
        <v>#N/A</v>
      </c>
      <c r="E12" s="25"/>
      <c r="F12" s="4"/>
      <c r="G12" s="117"/>
      <c r="H12" s="86" t="s">
        <v>640</v>
      </c>
      <c r="I12" s="105" t="e">
        <f ca="1">INDIRECT(B3&amp;"_1A!G2")</f>
        <v>#N/A</v>
      </c>
      <c r="J12" s="105" t="e">
        <f ca="1">INDIRECT(B3&amp;"_1A!C2")</f>
        <v>#N/A</v>
      </c>
      <c r="K12" s="11" t="e">
        <f ca="1">IF(J12&gt;1,I12/J12,"N/A")</f>
        <v>#N/A</v>
      </c>
      <c r="L12" s="25"/>
    </row>
    <row r="13" spans="1:12" s="3" customFormat="1">
      <c r="A13" s="8" t="s">
        <v>639</v>
      </c>
      <c r="B13" s="80" t="e">
        <f>VLOOKUP($B$3,'Final 2012 Results'!$A$1:$DF$11,5,FALSE)</f>
        <v>#N/A</v>
      </c>
      <c r="C13" s="80" t="e">
        <f>VLOOKUP($B$3,'Final 2012 Results'!$A$1:$DF$11,9,FALSE)</f>
        <v>#N/A</v>
      </c>
      <c r="D13" s="94" t="e">
        <f t="shared" si="0"/>
        <v>#N/A</v>
      </c>
      <c r="E13" s="25"/>
      <c r="F13" s="4"/>
      <c r="G13" s="117"/>
      <c r="H13" s="86" t="s">
        <v>639</v>
      </c>
      <c r="I13" s="105" t="e">
        <f ca="1">INDIRECT(B3&amp;"_1A!H2")</f>
        <v>#N/A</v>
      </c>
      <c r="J13" s="105" t="e">
        <f ca="1">INDIRECT(B3&amp;"_1A!D2")</f>
        <v>#N/A</v>
      </c>
      <c r="K13" s="11" t="e">
        <f ca="1">IF(J13&gt;1,I13/J13,"N/A")</f>
        <v>#N/A</v>
      </c>
      <c r="L13" s="25"/>
    </row>
    <row r="14" spans="1:12" s="3" customFormat="1">
      <c r="A14" s="86" t="s">
        <v>804</v>
      </c>
      <c r="B14" s="76"/>
      <c r="C14" s="76"/>
      <c r="D14" s="94" t="str">
        <f t="shared" si="0"/>
        <v>N/A</v>
      </c>
      <c r="E14" s="25"/>
      <c r="F14" s="4"/>
      <c r="G14" s="117"/>
      <c r="H14" s="86" t="s">
        <v>804</v>
      </c>
      <c r="I14" s="105" t="e">
        <f ca="1">INDIRECT(B3&amp;"_1A!I2")</f>
        <v>#N/A</v>
      </c>
      <c r="J14" s="105" t="e">
        <f ca="1">INDIRECT(B3&amp;"_1A!E2")</f>
        <v>#N/A</v>
      </c>
      <c r="K14" s="11" t="e">
        <f ca="1">IF(J14&gt;1,I14/J14,"N/A")</f>
        <v>#N/A</v>
      </c>
      <c r="L14" s="25"/>
    </row>
    <row r="15" spans="1:12" s="3" customFormat="1">
      <c r="A15" s="13"/>
      <c r="B15" s="21"/>
      <c r="C15" s="21"/>
      <c r="D15" s="23"/>
      <c r="E15" s="14"/>
      <c r="F15" s="4"/>
      <c r="G15" s="117"/>
      <c r="H15" s="88"/>
      <c r="I15" s="21"/>
      <c r="J15" s="21"/>
      <c r="K15" s="24"/>
      <c r="L15" s="14"/>
    </row>
    <row r="16" spans="1:12" s="3" customFormat="1">
      <c r="A16" s="86" t="s">
        <v>741</v>
      </c>
      <c r="B16" s="22" t="e">
        <f>SUM(B11:B13)</f>
        <v>#N/A</v>
      </c>
      <c r="C16" s="22" t="e">
        <f>SUM(C11:C13)</f>
        <v>#N/A</v>
      </c>
      <c r="D16" s="94" t="e">
        <f>IF(C16&gt;1,ROUND(B16/C16,3),"N/A")</f>
        <v>#N/A</v>
      </c>
      <c r="E16" s="12"/>
      <c r="F16" s="4"/>
      <c r="G16" s="117"/>
      <c r="H16" s="86" t="s">
        <v>741</v>
      </c>
      <c r="I16" s="22" t="e">
        <f ca="1">SUM(I11:I13)</f>
        <v>#N/A</v>
      </c>
      <c r="J16" s="22" t="e">
        <f ca="1">SUM(J11:J13)</f>
        <v>#N/A</v>
      </c>
      <c r="K16" s="11" t="e">
        <f ca="1">IF(J16&gt;1,I16/J16,"N/A")</f>
        <v>#N/A</v>
      </c>
      <c r="L16" s="12"/>
    </row>
    <row r="17" spans="1:12" s="3" customFormat="1">
      <c r="A17" s="86" t="s">
        <v>805</v>
      </c>
      <c r="B17" s="22" t="str">
        <f>IF(ISBLANK(B14),"Please update B14",SUM(B12:B14))</f>
        <v>Please update B14</v>
      </c>
      <c r="C17" s="22" t="str">
        <f>IF(ISBLANK(C14),"Please update C14",SUM(C12:C14))</f>
        <v>Please update C14</v>
      </c>
      <c r="D17" s="94" t="str">
        <f>IF(ISNUMBER(C17),ROUND(B17/C17,3),"Please Update B14 &amp; C14")</f>
        <v>Please Update B14 &amp; C14</v>
      </c>
      <c r="E17" s="90" t="e">
        <f ca="1">PERCENTILE(INDIRECT(B3&amp;"_1A!O2:O300"),0.66)</f>
        <v>#N/A</v>
      </c>
      <c r="F17" s="4"/>
      <c r="G17" s="117"/>
      <c r="H17" s="86" t="s">
        <v>805</v>
      </c>
      <c r="I17" s="22" t="e">
        <f ca="1">SUM(I12:I14)</f>
        <v>#N/A</v>
      </c>
      <c r="J17" s="22" t="e">
        <f ca="1">SUM(J12:J14)</f>
        <v>#N/A</v>
      </c>
      <c r="K17" s="11" t="e">
        <f ca="1">IF(J17&gt;1,I17/J17,"N/A")</f>
        <v>#N/A</v>
      </c>
      <c r="L17" s="11" t="e">
        <f ca="1">PERCENTILE(INDIRECT(B3&amp;"_1A!O2:O300"),0.66)</f>
        <v>#N/A</v>
      </c>
    </row>
    <row r="18" spans="1:12" s="3" customFormat="1" ht="15.75" thickBot="1">
      <c r="A18" s="15" t="s">
        <v>9</v>
      </c>
      <c r="B18" s="137" t="str">
        <f>IF(ISNUMBER(C17),IF(D17&gt;D16,"Met Performance Target",IF(D17&gt;E17,"Top 1/3 of Peers","Did Not Meet Target, Not in Top 1/3")),"Please Update B14 &amp; C14")</f>
        <v>Please Update B14 &amp; C14</v>
      </c>
      <c r="C18" s="137"/>
      <c r="D18" s="137"/>
      <c r="E18" s="138"/>
      <c r="F18" s="16"/>
      <c r="G18" s="119"/>
      <c r="H18" s="15" t="s">
        <v>9</v>
      </c>
      <c r="I18" s="137" t="e">
        <f ca="1">IF(K17&gt;K16,"Met Performance Target",IF(K17&gt;L17,"Top 1/3 of Peers","Did Not Meet Target, Not in Top 1/3"))</f>
        <v>#N/A</v>
      </c>
      <c r="J18" s="137"/>
      <c r="K18" s="137"/>
      <c r="L18" s="138"/>
    </row>
    <row r="19" spans="1:12" s="3" customFormat="1">
      <c r="F19" s="4"/>
      <c r="G19" s="117"/>
      <c r="H19" s="74" t="s">
        <v>779</v>
      </c>
    </row>
    <row r="20" spans="1:12" s="3" customFormat="1">
      <c r="F20" s="4"/>
      <c r="G20" s="117"/>
    </row>
    <row r="21" spans="1:12" ht="15.75" thickBot="1">
      <c r="A21" s="17" t="s">
        <v>397</v>
      </c>
      <c r="H21" s="17" t="s">
        <v>397</v>
      </c>
    </row>
    <row r="22" spans="1:12" s="3" customFormat="1" ht="14.25" customHeight="1">
      <c r="A22" s="18"/>
      <c r="B22" s="6" t="s">
        <v>3</v>
      </c>
      <c r="C22" s="6" t="s">
        <v>4</v>
      </c>
      <c r="D22" s="6"/>
      <c r="E22" s="7"/>
      <c r="F22" s="4"/>
      <c r="G22" s="117"/>
      <c r="H22" s="18"/>
      <c r="I22" s="6" t="s">
        <v>3</v>
      </c>
      <c r="J22" s="6" t="s">
        <v>4</v>
      </c>
      <c r="K22" s="6"/>
      <c r="L22" s="7"/>
    </row>
    <row r="23" spans="1:12" s="3" customFormat="1">
      <c r="A23" s="19"/>
      <c r="B23" s="10" t="s">
        <v>398</v>
      </c>
      <c r="C23" s="20" t="s">
        <v>106</v>
      </c>
      <c r="D23" s="3" t="s">
        <v>5</v>
      </c>
      <c r="E23" s="9"/>
      <c r="G23" s="118"/>
      <c r="H23" s="19"/>
      <c r="I23" s="10" t="s">
        <v>398</v>
      </c>
      <c r="J23" s="20" t="s">
        <v>106</v>
      </c>
      <c r="K23" s="3" t="s">
        <v>5</v>
      </c>
      <c r="L23" s="9"/>
    </row>
    <row r="24" spans="1:12" s="3" customFormat="1">
      <c r="A24" s="8"/>
      <c r="E24" s="9"/>
      <c r="G24" s="118"/>
      <c r="H24" s="8"/>
      <c r="L24" s="9"/>
    </row>
    <row r="25" spans="1:12" s="3" customFormat="1">
      <c r="A25" s="86" t="s">
        <v>621</v>
      </c>
      <c r="B25" s="80" t="e">
        <f>VLOOKUP($B$3,'Final 2012 Results'!$A$1:$DF$11,15,FALSE)</f>
        <v>#N/A</v>
      </c>
      <c r="C25" s="80" t="e">
        <f>VLOOKUP($B$3,'Final 2012 Results'!$A$1:$DF$11,19,FALSE)</f>
        <v>#N/A</v>
      </c>
      <c r="D25" s="94" t="e">
        <f>IF(C25&gt;1,ROUND(B25/C25,3),"N/A")</f>
        <v>#N/A</v>
      </c>
      <c r="E25" s="25"/>
      <c r="F25" s="4"/>
      <c r="G25" s="117"/>
      <c r="H25" s="86" t="s">
        <v>621</v>
      </c>
      <c r="I25" s="105">
        <f>VLOOKUP(A3,'1B (OLD)'!$A$2:$T$11,10)</f>
        <v>1093</v>
      </c>
      <c r="J25" s="105">
        <f>VLOOKUP(A3,'1B (OLD)'!$A$2:$T$11,9)</f>
        <v>1574</v>
      </c>
      <c r="K25" s="11">
        <f>IF(J25&gt;1,I25/J25,"N/A")</f>
        <v>0.6944091486658196</v>
      </c>
      <c r="L25" s="25"/>
    </row>
    <row r="26" spans="1:12" s="3" customFormat="1">
      <c r="A26" s="86" t="s">
        <v>789</v>
      </c>
      <c r="B26" s="80" t="e">
        <f>VLOOKUP($B$3,'Final 2012 Results'!$A$1:$DF$11,16,FALSE)</f>
        <v>#N/A</v>
      </c>
      <c r="C26" s="80" t="e">
        <f>VLOOKUP($B$3,'Final 2012 Results'!$A$1:$DF$11,20,FALSE)</f>
        <v>#N/A</v>
      </c>
      <c r="D26" s="94" t="e">
        <f t="shared" ref="D26:D28" si="1">IF(C26&gt;1,ROUND(B26/C26,3),"N/A")</f>
        <v>#N/A</v>
      </c>
      <c r="E26" s="25"/>
      <c r="F26" s="4"/>
      <c r="G26" s="117"/>
      <c r="H26" s="86" t="s">
        <v>789</v>
      </c>
      <c r="I26" s="105">
        <f>VLOOKUP(A3,'1B (OLD)'!$A$2:$T$11,13)</f>
        <v>981</v>
      </c>
      <c r="J26" s="105">
        <f>VLOOKUP(A3,'1B (OLD)'!$A$2:$T$11,12)</f>
        <v>1466</v>
      </c>
      <c r="K26" s="11">
        <f>IF(J26&gt;1,I26/J26,"N/A")</f>
        <v>0.66916780354706684</v>
      </c>
      <c r="L26" s="25"/>
    </row>
    <row r="27" spans="1:12" s="3" customFormat="1">
      <c r="A27" s="86" t="s">
        <v>791</v>
      </c>
      <c r="B27" s="80" t="e">
        <f>VLOOKUP($B$3,'Final 2012 Results'!$A$1:$DF$11,17,FALSE)</f>
        <v>#N/A</v>
      </c>
      <c r="C27" s="80" t="e">
        <f>VLOOKUP($B$3,'Final 2012 Results'!$A$1:$DF$11,21,FALSE)</f>
        <v>#N/A</v>
      </c>
      <c r="D27" s="94" t="e">
        <f t="shared" si="1"/>
        <v>#N/A</v>
      </c>
      <c r="E27" s="25"/>
      <c r="F27" s="4"/>
      <c r="G27" s="117"/>
      <c r="H27" s="86" t="s">
        <v>791</v>
      </c>
      <c r="I27" s="105">
        <f>VLOOKUP(A3,'1B (OLD)'!$A$2:$V$11,22)</f>
        <v>33</v>
      </c>
      <c r="J27" s="105">
        <f>VLOOKUP(A3,'1B (OLD)'!$A$2:$V$11,21)</f>
        <v>1585</v>
      </c>
      <c r="K27" s="87">
        <f>IF(J27&gt;1,I27/J27,"N/A")</f>
        <v>2.082018927444795E-2</v>
      </c>
      <c r="L27" s="25"/>
    </row>
    <row r="28" spans="1:12" s="3" customFormat="1">
      <c r="A28" s="78" t="s">
        <v>853</v>
      </c>
      <c r="B28" s="76"/>
      <c r="C28" s="76"/>
      <c r="D28" s="94" t="str">
        <f t="shared" si="1"/>
        <v>N/A</v>
      </c>
      <c r="E28" s="25"/>
      <c r="F28" s="4"/>
      <c r="G28" s="117"/>
      <c r="H28" s="78" t="s">
        <v>853</v>
      </c>
      <c r="I28" s="93"/>
      <c r="J28" s="93"/>
      <c r="K28" s="93"/>
      <c r="L28" s="25"/>
    </row>
    <row r="29" spans="1:12" s="3" customFormat="1">
      <c r="A29" s="13"/>
      <c r="B29" s="21"/>
      <c r="C29" s="21"/>
      <c r="D29" s="23"/>
      <c r="E29" s="14"/>
      <c r="F29" s="4"/>
      <c r="G29" s="117"/>
      <c r="H29" s="13"/>
      <c r="I29" s="21"/>
      <c r="J29" s="21"/>
      <c r="K29" s="24"/>
      <c r="L29" s="14"/>
    </row>
    <row r="30" spans="1:12" s="3" customFormat="1">
      <c r="A30" s="86" t="s">
        <v>803</v>
      </c>
      <c r="B30" s="22" t="e">
        <f>SUM(B25:B27)</f>
        <v>#N/A</v>
      </c>
      <c r="C30" s="22" t="e">
        <f>SUM(C25:C27)</f>
        <v>#N/A</v>
      </c>
      <c r="D30" s="94" t="e">
        <f>IF(C30&gt;1,ROUND(B30/C30,3),"N/A")</f>
        <v>#N/A</v>
      </c>
      <c r="E30" s="12"/>
      <c r="F30" s="4"/>
      <c r="G30" s="117"/>
      <c r="H30" s="86" t="s">
        <v>803</v>
      </c>
      <c r="I30" s="22">
        <f>SUM(I25:I26)</f>
        <v>2074</v>
      </c>
      <c r="J30" s="22">
        <f>SUM(J25:J26)</f>
        <v>3040</v>
      </c>
      <c r="K30" s="11">
        <f>IF(J30&gt;1,I30/J30,"N/A")</f>
        <v>0.68223684210526314</v>
      </c>
      <c r="L30" s="12"/>
    </row>
    <row r="31" spans="1:12" s="3" customFormat="1">
      <c r="A31" s="86" t="s">
        <v>812</v>
      </c>
      <c r="B31" s="89" t="str">
        <f>IF(ISBLANK(B28),"Please update B28",SUM(B26:B28))</f>
        <v>Please update B28</v>
      </c>
      <c r="C31" s="89" t="str">
        <f>IF(ISBLANK(C28),"Please update C28",SUM(C26:C28))</f>
        <v>Please update C28</v>
      </c>
      <c r="D31" s="94" t="str">
        <f>IF(ISNUMBER(C31),ROUND(B31/C31,3),"Please Update B28 &amp; C28")</f>
        <v>Please Update B28 &amp; C28</v>
      </c>
      <c r="E31" s="90"/>
      <c r="F31" s="4"/>
      <c r="G31" s="117"/>
      <c r="H31" s="86" t="s">
        <v>812</v>
      </c>
      <c r="I31" s="22">
        <f>SUM(I25:I27)</f>
        <v>2107</v>
      </c>
      <c r="J31" s="89">
        <f>SUM(J25:J27)</f>
        <v>4625</v>
      </c>
      <c r="K31" s="11">
        <f>IF(J31&gt;1,I31/J31,"N/A")</f>
        <v>0.45556756756756756</v>
      </c>
      <c r="L31" s="25"/>
    </row>
    <row r="32" spans="1:12" s="3" customFormat="1" ht="15.75" thickBot="1">
      <c r="A32" s="15" t="s">
        <v>9</v>
      </c>
      <c r="B32" s="137" t="str">
        <f>IF(ISNUMBER(C31),IF(D31&gt;D30,"Met Performance Target","Did Not Meet Target, Not in Top 1/3"),"Please Update B28 &amp; C28")</f>
        <v>Please Update B28 &amp; C28</v>
      </c>
      <c r="C32" s="137"/>
      <c r="D32" s="137"/>
      <c r="E32" s="138"/>
      <c r="F32" s="16"/>
      <c r="G32" s="119"/>
      <c r="H32" s="15" t="s">
        <v>9</v>
      </c>
      <c r="I32" s="137" t="str">
        <f>IF(K31&gt;K30,"Met Performance Target","Did Not Meet Performance Target &amp; Not Benchmarked")</f>
        <v>Did Not Meet Performance Target &amp; Not Benchmarked</v>
      </c>
      <c r="J32" s="137"/>
      <c r="K32" s="137"/>
      <c r="L32" s="138"/>
    </row>
    <row r="33" spans="1:12">
      <c r="H33" s="74" t="s">
        <v>780</v>
      </c>
    </row>
    <row r="35" spans="1:12" ht="15.75" thickBot="1">
      <c r="A35" s="17" t="s">
        <v>399</v>
      </c>
      <c r="H35" s="17" t="s">
        <v>399</v>
      </c>
    </row>
    <row r="36" spans="1:12" s="3" customFormat="1" ht="14.25" customHeight="1">
      <c r="A36" s="18"/>
      <c r="B36" s="6"/>
      <c r="C36" s="6"/>
      <c r="D36" s="6"/>
      <c r="E36" s="7"/>
      <c r="F36" s="4"/>
      <c r="G36" s="117"/>
      <c r="H36" s="18"/>
      <c r="I36" s="6"/>
      <c r="J36" s="6"/>
      <c r="K36" s="6"/>
      <c r="L36" s="7"/>
    </row>
    <row r="37" spans="1:12" s="3" customFormat="1" ht="30">
      <c r="A37" s="19"/>
      <c r="B37" s="10" t="s">
        <v>461</v>
      </c>
      <c r="C37" s="20" t="s">
        <v>400</v>
      </c>
      <c r="D37" s="3" t="s">
        <v>401</v>
      </c>
      <c r="E37" s="9"/>
      <c r="G37" s="118"/>
      <c r="H37" s="19"/>
      <c r="I37" s="10" t="s">
        <v>461</v>
      </c>
      <c r="J37" s="20" t="s">
        <v>400</v>
      </c>
      <c r="K37" s="3" t="s">
        <v>401</v>
      </c>
      <c r="L37" s="9"/>
    </row>
    <row r="38" spans="1:12" s="3" customFormat="1">
      <c r="A38" s="8"/>
      <c r="E38" s="9"/>
      <c r="G38" s="118"/>
      <c r="H38" s="8"/>
      <c r="L38" s="9"/>
    </row>
    <row r="39" spans="1:12" s="3" customFormat="1">
      <c r="A39" s="86" t="s">
        <v>798</v>
      </c>
      <c r="B39" s="80" t="e">
        <f>VLOOKUP($B$3,'Final 2012 Results'!$A$1:$DF$11,26,FALSE)</f>
        <v>#N/A</v>
      </c>
      <c r="C39" s="80" t="e">
        <f>VLOOKUP($B$3,'Final 2012 Results'!$A$1:$DF$11,30,FALSE)</f>
        <v>#N/A</v>
      </c>
      <c r="D39" s="22" t="e">
        <f>B39-C39+(1.5*C39)</f>
        <v>#N/A</v>
      </c>
      <c r="E39" s="25"/>
      <c r="F39" s="4"/>
      <c r="G39" s="117"/>
      <c r="H39" s="86" t="s">
        <v>798</v>
      </c>
      <c r="I39" s="105" t="e">
        <f ca="1">INDIRECT($B$3&amp;"_2A!B2")</f>
        <v>#N/A</v>
      </c>
      <c r="J39" s="105" t="e">
        <f ca="1">INDIRECT($B$3&amp;"_2A!J2")</f>
        <v>#N/A</v>
      </c>
      <c r="K39" s="22" t="e">
        <f ca="1">I39-J39+(1.5*J39)</f>
        <v>#N/A</v>
      </c>
      <c r="L39" s="25"/>
    </row>
    <row r="40" spans="1:12" s="3" customFormat="1">
      <c r="A40" s="86" t="s">
        <v>799</v>
      </c>
      <c r="B40" s="80" t="e">
        <f>VLOOKUP($B$3,'Final 2012 Results'!$A$1:$DF$11,27,FALSE)</f>
        <v>#N/A</v>
      </c>
      <c r="C40" s="80" t="e">
        <f>VLOOKUP($B$3,'Final 2012 Results'!$A$1:$DF$11,31,FALSE)</f>
        <v>#N/A</v>
      </c>
      <c r="D40" s="22" t="e">
        <f>B40-C40+(1.5*C40)</f>
        <v>#N/A</v>
      </c>
      <c r="E40" s="25"/>
      <c r="F40" s="4"/>
      <c r="G40" s="117"/>
      <c r="H40" s="86" t="s">
        <v>799</v>
      </c>
      <c r="I40" s="105" t="e">
        <f ca="1">INDIRECT($B$3&amp;"_2A!C2")</f>
        <v>#N/A</v>
      </c>
      <c r="J40" s="105" t="e">
        <f ca="1">INDIRECT($B$3&amp;"_2A!K2")</f>
        <v>#N/A</v>
      </c>
      <c r="K40" s="22" t="e">
        <f t="shared" ref="K40:K42" ca="1" si="2">I40-J40+(1.5*J40)</f>
        <v>#N/A</v>
      </c>
      <c r="L40" s="25"/>
    </row>
    <row r="41" spans="1:12" s="3" customFormat="1">
      <c r="A41" s="86" t="s">
        <v>800</v>
      </c>
      <c r="B41" s="80" t="e">
        <f>VLOOKUP($B$3,'Final 2012 Results'!$A$1:$DF$11,28,FALSE)</f>
        <v>#N/A</v>
      </c>
      <c r="C41" s="80" t="e">
        <f>VLOOKUP($B$3,'Final 2012 Results'!$A$1:$DF$11,32,FALSE)</f>
        <v>#N/A</v>
      </c>
      <c r="D41" s="22" t="e">
        <f t="shared" ref="D41:D42" si="3">B41-C41+(1.5*C41)</f>
        <v>#N/A</v>
      </c>
      <c r="E41" s="25"/>
      <c r="F41" s="4"/>
      <c r="G41" s="117"/>
      <c r="H41" s="86" t="s">
        <v>800</v>
      </c>
      <c r="I41" s="105" t="e">
        <f ca="1">INDIRECT($B$3&amp;"_2A!D2")</f>
        <v>#N/A</v>
      </c>
      <c r="J41" s="105" t="e">
        <f ca="1">INDIRECT($B$3&amp;"_2A!L2")</f>
        <v>#N/A</v>
      </c>
      <c r="K41" s="22" t="e">
        <f t="shared" ca="1" si="2"/>
        <v>#N/A</v>
      </c>
      <c r="L41" s="25"/>
    </row>
    <row r="42" spans="1:12" s="3" customFormat="1">
      <c r="A42" s="78" t="s">
        <v>806</v>
      </c>
      <c r="B42" s="76"/>
      <c r="C42" s="76"/>
      <c r="D42" s="22">
        <f t="shared" si="3"/>
        <v>0</v>
      </c>
      <c r="E42" s="28"/>
      <c r="F42" s="4"/>
      <c r="G42" s="117"/>
      <c r="H42" s="86" t="s">
        <v>806</v>
      </c>
      <c r="I42" s="105" t="e">
        <f ca="1">INDIRECT($B$3&amp;"_2A!E2")</f>
        <v>#N/A</v>
      </c>
      <c r="J42" s="105" t="e">
        <f ca="1">INDIRECT($B$3&amp;"_2A!M2")</f>
        <v>#N/A</v>
      </c>
      <c r="K42" s="22" t="e">
        <f t="shared" ca="1" si="2"/>
        <v>#N/A</v>
      </c>
      <c r="L42" s="28"/>
    </row>
    <row r="43" spans="1:12" s="3" customFormat="1">
      <c r="A43" s="13"/>
      <c r="B43" s="21"/>
      <c r="C43" s="21"/>
      <c r="D43" s="24"/>
      <c r="E43" s="14"/>
      <c r="F43" s="4"/>
      <c r="G43" s="117"/>
      <c r="H43" s="13"/>
      <c r="I43" s="21"/>
      <c r="J43" s="21"/>
      <c r="K43" s="24"/>
      <c r="L43" s="14"/>
    </row>
    <row r="44" spans="1:12" s="3" customFormat="1">
      <c r="A44" s="86" t="s">
        <v>740</v>
      </c>
      <c r="B44" s="22" t="e">
        <f t="shared" ref="B44:C45" si="4">SUM(B39:B41)</f>
        <v>#N/A</v>
      </c>
      <c r="C44" s="22" t="e">
        <f t="shared" si="4"/>
        <v>#N/A</v>
      </c>
      <c r="D44" s="22" t="e">
        <f>ROUND(SUM(D39:D41),1)</f>
        <v>#N/A</v>
      </c>
      <c r="E44" s="12"/>
      <c r="F44" s="4"/>
      <c r="G44" s="117"/>
      <c r="H44" s="86" t="s">
        <v>740</v>
      </c>
      <c r="I44" s="22" t="e">
        <f t="shared" ref="I44:K45" ca="1" si="5">SUM(I39:I41)</f>
        <v>#N/A</v>
      </c>
      <c r="J44" s="22" t="e">
        <f t="shared" ca="1" si="5"/>
        <v>#N/A</v>
      </c>
      <c r="K44" s="22" t="e">
        <f t="shared" ca="1" si="5"/>
        <v>#N/A</v>
      </c>
      <c r="L44" s="12"/>
    </row>
    <row r="45" spans="1:12" s="3" customFormat="1">
      <c r="A45" s="86" t="s">
        <v>803</v>
      </c>
      <c r="B45" s="22" t="e">
        <f>SUM(B40:B42)</f>
        <v>#N/A</v>
      </c>
      <c r="C45" s="22" t="e">
        <f t="shared" si="4"/>
        <v>#N/A</v>
      </c>
      <c r="D45" s="22" t="e">
        <f>ROUND(SUM(D40:D42),1)</f>
        <v>#N/A</v>
      </c>
      <c r="E45" s="28"/>
      <c r="F45" s="4"/>
      <c r="G45" s="117"/>
      <c r="H45" s="86" t="s">
        <v>803</v>
      </c>
      <c r="I45" s="22" t="e">
        <f t="shared" ca="1" si="5"/>
        <v>#N/A</v>
      </c>
      <c r="J45" s="22" t="e">
        <f t="shared" ca="1" si="5"/>
        <v>#N/A</v>
      </c>
      <c r="K45" s="22" t="e">
        <f t="shared" ca="1" si="5"/>
        <v>#N/A</v>
      </c>
      <c r="L45" s="28"/>
    </row>
    <row r="46" spans="1:12" s="3" customFormat="1" ht="15.75" thickBot="1">
      <c r="A46" s="15" t="s">
        <v>9</v>
      </c>
      <c r="B46" s="137" t="e">
        <f>IF(D45&gt;D44,"Met Performance Target",IF(D59&gt;E59,"Grad. Rate (2B) in Top 1/3 of Peers","Did Not Meet Performance Target &amp; Grad. Rate not in Top 1/3 of Peers"))</f>
        <v>#N/A</v>
      </c>
      <c r="C46" s="137"/>
      <c r="D46" s="137"/>
      <c r="E46" s="138"/>
      <c r="F46" s="16"/>
      <c r="G46" s="119"/>
      <c r="H46" s="15" t="s">
        <v>9</v>
      </c>
      <c r="I46" s="137" t="e">
        <f ca="1">IF(K45&gt;K44,"Met Performance Target",IF(K17&gt;L14,"Grad. Rate in Top 1/3 of Peers","Did Not Meet Performance Target &amp; Grad. Rate not in Top 1/3 of Peers"))</f>
        <v>#N/A</v>
      </c>
      <c r="J46" s="137"/>
      <c r="K46" s="137"/>
      <c r="L46" s="138"/>
    </row>
    <row r="47" spans="1:12">
      <c r="H47" s="74" t="s">
        <v>781</v>
      </c>
    </row>
    <row r="49" spans="1:13" ht="15.75" thickBot="1">
      <c r="A49" s="17" t="s">
        <v>462</v>
      </c>
      <c r="H49" s="17" t="s">
        <v>462</v>
      </c>
    </row>
    <row r="50" spans="1:13" s="3" customFormat="1" ht="14.25" customHeight="1">
      <c r="A50" s="18"/>
      <c r="B50" s="6" t="s">
        <v>3</v>
      </c>
      <c r="C50" s="6" t="s">
        <v>4</v>
      </c>
      <c r="D50" s="6"/>
      <c r="E50" s="7"/>
      <c r="F50" s="4"/>
      <c r="G50" s="117"/>
      <c r="H50" s="18"/>
      <c r="I50" s="6" t="s">
        <v>3</v>
      </c>
      <c r="J50" s="6" t="s">
        <v>4</v>
      </c>
      <c r="K50" s="6"/>
      <c r="L50" s="7"/>
    </row>
    <row r="51" spans="1:13" s="3" customFormat="1" ht="30">
      <c r="A51" s="19"/>
      <c r="B51" s="10" t="s">
        <v>463</v>
      </c>
      <c r="C51" s="20" t="s">
        <v>106</v>
      </c>
      <c r="D51" s="3" t="s">
        <v>5</v>
      </c>
      <c r="E51" s="9" t="s">
        <v>108</v>
      </c>
      <c r="G51" s="118"/>
      <c r="H51" s="19"/>
      <c r="I51" s="10" t="s">
        <v>463</v>
      </c>
      <c r="J51" s="20" t="s">
        <v>106</v>
      </c>
      <c r="K51" s="3" t="s">
        <v>5</v>
      </c>
      <c r="L51" s="9" t="s">
        <v>108</v>
      </c>
    </row>
    <row r="52" spans="1:13" s="3" customFormat="1">
      <c r="A52" s="8"/>
      <c r="E52" s="9"/>
      <c r="G52" s="118"/>
      <c r="H52" s="8"/>
      <c r="L52" s="9"/>
    </row>
    <row r="53" spans="1:13" s="3" customFormat="1">
      <c r="A53" s="8" t="s">
        <v>636</v>
      </c>
      <c r="B53" s="80" t="e">
        <f>VLOOKUP($B$3,'Final 2012 Results'!$A$1:$DF$11,37,FALSE)</f>
        <v>#N/A</v>
      </c>
      <c r="C53" s="80" t="e">
        <f>VLOOKUP($B$3,'Final 2012 Results'!$A$1:$DF$11,41,FALSE)</f>
        <v>#N/A</v>
      </c>
      <c r="D53" s="94" t="e">
        <f>IF(C53&gt;1,ROUND(B53/C53,3),"N/A")</f>
        <v>#N/A</v>
      </c>
      <c r="E53" s="25"/>
      <c r="F53" s="4"/>
      <c r="G53" s="117"/>
      <c r="H53" s="8" t="s">
        <v>636</v>
      </c>
      <c r="I53" s="105" t="e">
        <f ca="1">INDIRECT($B$3&amp;"_2B!f2")</f>
        <v>#N/A</v>
      </c>
      <c r="J53" s="105" t="e">
        <f ca="1">INDIRECT($B$3&amp;"_2B!b2")</f>
        <v>#N/A</v>
      </c>
      <c r="K53" s="11" t="e">
        <f ca="1">IF(J53&gt;1,I53/J53,"N/A")</f>
        <v>#N/A</v>
      </c>
      <c r="L53" s="25"/>
    </row>
    <row r="54" spans="1:13" s="3" customFormat="1">
      <c r="A54" s="8" t="s">
        <v>637</v>
      </c>
      <c r="B54" s="80" t="e">
        <f>VLOOKUP($B$3,'Final 2012 Results'!$A$1:$DF$11,38,FALSE)</f>
        <v>#N/A</v>
      </c>
      <c r="C54" s="80" t="e">
        <f>VLOOKUP($B$3,'Final 2012 Results'!$A$1:$DF$11,42,FALSE)</f>
        <v>#N/A</v>
      </c>
      <c r="D54" s="94" t="e">
        <f t="shared" ref="D54:D56" si="6">IF(C54&gt;1,ROUND(B54/C54,3),"N/A")</f>
        <v>#N/A</v>
      </c>
      <c r="E54" s="25"/>
      <c r="F54" s="4"/>
      <c r="G54" s="117"/>
      <c r="H54" s="8" t="s">
        <v>637</v>
      </c>
      <c r="I54" s="105" t="e">
        <f ca="1">INDIRECT($B$3&amp;"_2B!g2")</f>
        <v>#N/A</v>
      </c>
      <c r="J54" s="105" t="e">
        <f ca="1">INDIRECT($B$3&amp;"_2B!c2")</f>
        <v>#N/A</v>
      </c>
      <c r="K54" s="11" t="e">
        <f ca="1">IF(J54&gt;1,I54/J54,"N/A")</f>
        <v>#N/A</v>
      </c>
      <c r="L54" s="25"/>
    </row>
    <row r="55" spans="1:13" s="3" customFormat="1">
      <c r="A55" s="8" t="s">
        <v>638</v>
      </c>
      <c r="B55" s="80" t="e">
        <f>VLOOKUP($B$3,'Final 2012 Results'!$A$1:$DF$11,39,FALSE)</f>
        <v>#N/A</v>
      </c>
      <c r="C55" s="80" t="e">
        <f>VLOOKUP($B$3,'Final 2012 Results'!$A$1:$DF$11,43,FALSE)</f>
        <v>#N/A</v>
      </c>
      <c r="D55" s="94" t="e">
        <f t="shared" si="6"/>
        <v>#N/A</v>
      </c>
      <c r="E55" s="25"/>
      <c r="F55" s="4"/>
      <c r="G55" s="117"/>
      <c r="H55" s="8" t="s">
        <v>638</v>
      </c>
      <c r="I55" s="105" t="e">
        <f ca="1">INDIRECT($B$3&amp;"_2B!h2")</f>
        <v>#N/A</v>
      </c>
      <c r="J55" s="105" t="e">
        <f ca="1">INDIRECT($B$3&amp;"_2B!d2")</f>
        <v>#N/A</v>
      </c>
      <c r="K55" s="11" t="e">
        <f ca="1">IF(J55&gt;1,I55/J55,"N/A")</f>
        <v>#N/A</v>
      </c>
      <c r="L55" s="25"/>
    </row>
    <row r="56" spans="1:13" s="3" customFormat="1">
      <c r="A56" s="78" t="s">
        <v>807</v>
      </c>
      <c r="B56" s="76"/>
      <c r="C56" s="76"/>
      <c r="D56" s="94" t="str">
        <f t="shared" si="6"/>
        <v>N/A</v>
      </c>
      <c r="E56" s="25"/>
      <c r="F56" s="4"/>
      <c r="G56" s="117"/>
      <c r="H56" s="8" t="s">
        <v>807</v>
      </c>
      <c r="I56" s="105" t="e">
        <f ca="1">INDIRECT($B$3&amp;"_2B!i2")</f>
        <v>#N/A</v>
      </c>
      <c r="J56" s="105" t="e">
        <f ca="1">INDIRECT($B$3&amp;"_2B!e2")</f>
        <v>#N/A</v>
      </c>
      <c r="K56" s="11" t="e">
        <f ca="1">IF(J56&gt;1,I56/J56,"N/A")</f>
        <v>#N/A</v>
      </c>
      <c r="L56" s="25"/>
    </row>
    <row r="57" spans="1:13" s="3" customFormat="1">
      <c r="A57" s="13"/>
      <c r="B57" s="21"/>
      <c r="C57" s="21"/>
      <c r="D57" s="23"/>
      <c r="E57" s="14"/>
      <c r="F57" s="4"/>
      <c r="G57" s="117"/>
      <c r="H57" s="13"/>
      <c r="I57" s="21"/>
      <c r="J57" s="21"/>
      <c r="K57" s="24"/>
      <c r="L57" s="14"/>
    </row>
    <row r="58" spans="1:13" s="3" customFormat="1">
      <c r="A58" s="86" t="s">
        <v>808</v>
      </c>
      <c r="B58" s="22" t="e">
        <f>SUM(B53:B55)</f>
        <v>#N/A</v>
      </c>
      <c r="C58" s="22" t="e">
        <f>SUM(C53:C55)</f>
        <v>#N/A</v>
      </c>
      <c r="D58" s="94" t="e">
        <f>IF(C58&gt;1,ROUND(B58/C58,3),"N/A")</f>
        <v>#N/A</v>
      </c>
      <c r="E58" s="12"/>
      <c r="F58" s="4"/>
      <c r="G58" s="117"/>
      <c r="H58" s="86" t="s">
        <v>808</v>
      </c>
      <c r="I58" s="67" t="e">
        <f ca="1">SUM(I53:I55)</f>
        <v>#N/A</v>
      </c>
      <c r="J58" s="67" t="e">
        <f ca="1">SUM(J53:J55)</f>
        <v>#N/A</v>
      </c>
      <c r="K58" s="11" t="e">
        <f ca="1">IF(J58&gt;1,I58/J58,"N/A")</f>
        <v>#N/A</v>
      </c>
      <c r="L58" s="12"/>
    </row>
    <row r="59" spans="1:13" s="3" customFormat="1">
      <c r="A59" s="86" t="s">
        <v>809</v>
      </c>
      <c r="B59" s="89" t="str">
        <f>IF(ISBLANK(B56),"Please update B56",SUM(B54:B56))</f>
        <v>Please update B56</v>
      </c>
      <c r="C59" s="89" t="str">
        <f>IF(ISBLANK(C56),"Please update C56",SUM(C54:C56))</f>
        <v>Please update C56</v>
      </c>
      <c r="D59" s="94" t="str">
        <f>IF(ISNUMBER(C59),ROUND(B59/C59,3),"Please Update B56 &amp; C56")</f>
        <v>Please Update B56 &amp; C56</v>
      </c>
      <c r="E59" s="25" t="e">
        <f ca="1">PERCENTILE(INDIRECT($B$3&amp;"_2B!L2:L300"),0.66)</f>
        <v>#N/A</v>
      </c>
      <c r="F59" s="4"/>
      <c r="G59" s="117"/>
      <c r="H59" s="86" t="s">
        <v>809</v>
      </c>
      <c r="I59" s="67" t="e">
        <f ca="1">SUM(I54:I56)</f>
        <v>#N/A</v>
      </c>
      <c r="J59" s="67" t="e">
        <f ca="1">SUM(J54:J56)</f>
        <v>#N/A</v>
      </c>
      <c r="K59" s="11" t="e">
        <f ca="1">IF(J59&gt;1,I59/J59,"N/A")</f>
        <v>#N/A</v>
      </c>
      <c r="L59" s="25" t="e">
        <f ca="1">PERCENTILE(INDIRECT($B$3&amp;"_2B!O2:O300"),0.66)</f>
        <v>#N/A</v>
      </c>
    </row>
    <row r="60" spans="1:13" s="3" customFormat="1" ht="15.75" thickBot="1">
      <c r="A60" s="15" t="s">
        <v>9</v>
      </c>
      <c r="B60" s="137" t="str">
        <f>IF(ISNUMBER(C59),IF(D59&gt;D58,"Met Performance Target",IF(D59&gt;E59,"Top 1/3 of Peers","Did Not Meet Target, Not in Top 1/3")),"Please Update B56 &amp; C56")</f>
        <v>Please Update B56 &amp; C56</v>
      </c>
      <c r="C60" s="137"/>
      <c r="D60" s="137"/>
      <c r="E60" s="138"/>
      <c r="F60" s="16"/>
      <c r="G60" s="119"/>
      <c r="H60" s="15" t="s">
        <v>9</v>
      </c>
      <c r="I60" s="137" t="e">
        <f ca="1">IF(K59&gt;K58,"Met Performance Target",IF(K59&gt;L59,"Top 1/3 of Peers","Did Not Meet Target, Not in Top 1/3"))</f>
        <v>#N/A</v>
      </c>
      <c r="J60" s="137"/>
      <c r="K60" s="137"/>
      <c r="L60" s="138"/>
    </row>
    <row r="61" spans="1:13">
      <c r="H61" s="74" t="s">
        <v>782</v>
      </c>
    </row>
    <row r="62" spans="1:13" ht="15.75" thickBot="1"/>
    <row r="63" spans="1:13">
      <c r="A63" s="46" t="s">
        <v>480</v>
      </c>
      <c r="B63" s="6"/>
      <c r="C63" s="6"/>
      <c r="D63" s="6"/>
      <c r="E63" s="7"/>
      <c r="H63" s="46" t="s">
        <v>480</v>
      </c>
      <c r="I63" s="6"/>
      <c r="J63" s="6"/>
      <c r="K63" s="6"/>
      <c r="L63" s="7"/>
    </row>
    <row r="64" spans="1:13">
      <c r="A64" s="8"/>
      <c r="B64" s="3" t="s">
        <v>3</v>
      </c>
      <c r="C64" s="3" t="s">
        <v>4</v>
      </c>
      <c r="E64" s="9"/>
      <c r="H64" s="8"/>
      <c r="I64" s="3" t="s">
        <v>3</v>
      </c>
      <c r="J64" s="3" t="s">
        <v>4</v>
      </c>
      <c r="K64" s="3" t="s">
        <v>663</v>
      </c>
      <c r="L64" s="9"/>
      <c r="M64" s="3"/>
    </row>
    <row r="65" spans="1:13">
      <c r="A65" s="31"/>
      <c r="B65" s="3" t="s">
        <v>483</v>
      </c>
      <c r="C65" s="3" t="s">
        <v>477</v>
      </c>
      <c r="D65" s="83" t="s">
        <v>5</v>
      </c>
      <c r="E65" s="9" t="s">
        <v>866</v>
      </c>
      <c r="H65" s="31"/>
      <c r="I65" s="3" t="s">
        <v>483</v>
      </c>
      <c r="J65" s="3" t="s">
        <v>477</v>
      </c>
      <c r="K65" s="3" t="s">
        <v>632</v>
      </c>
      <c r="L65" s="9" t="s">
        <v>5</v>
      </c>
      <c r="M65" s="3"/>
    </row>
    <row r="66" spans="1:13">
      <c r="A66" s="8"/>
      <c r="D66" s="83"/>
      <c r="E66" s="9"/>
      <c r="H66" s="8"/>
      <c r="I66" s="3"/>
      <c r="J66" s="3"/>
      <c r="K66" s="3"/>
      <c r="L66" s="9"/>
      <c r="M66" s="3"/>
    </row>
    <row r="67" spans="1:13">
      <c r="A67" s="8" t="s">
        <v>6</v>
      </c>
      <c r="B67" s="80" t="e">
        <f>VLOOKUP($B$3,'Final 2012 Results'!$A$1:$DF$11,49,FALSE)</f>
        <v>#N/A</v>
      </c>
      <c r="C67" s="80" t="e">
        <f>VLOOKUP($B$3,'Final 2012 Results'!$A$1:$DF$11,53,FALSE)</f>
        <v>#N/A</v>
      </c>
      <c r="D67" s="94" t="e">
        <f>IF(C67&gt;1,B67/C67,"N/A")</f>
        <v>#N/A</v>
      </c>
      <c r="E67" s="9"/>
      <c r="H67" s="8" t="s">
        <v>6</v>
      </c>
      <c r="I67" s="109" t="e">
        <f>VLOOKUP(B3,FourYrs_3A!F2:I12,4,FALSE)</f>
        <v>#N/A</v>
      </c>
      <c r="J67" s="109" t="e">
        <f>VLOOKUP(B3,FourYrs_3A!F2:I12,3,FALSE)</f>
        <v>#N/A</v>
      </c>
      <c r="K67" s="11" t="e">
        <f>(VLOOKUP(B3,FourYrs_3A!F2:I12,3,FALSE))/(VLOOKUP(B3,FourYrs_3A!F2:I12,2,FALSE))</f>
        <v>#N/A</v>
      </c>
      <c r="L67" s="25" t="e">
        <f>IF(J67&gt;1,I67/J67,"N/A")</f>
        <v>#N/A</v>
      </c>
      <c r="M67" s="3"/>
    </row>
    <row r="68" spans="1:13">
      <c r="A68" s="8" t="s">
        <v>479</v>
      </c>
      <c r="B68" s="80" t="e">
        <f>VLOOKUP($B$3,'Final 2012 Results'!$A$1:$DF$11,50,FALSE)</f>
        <v>#N/A</v>
      </c>
      <c r="C68" s="80" t="e">
        <f>VLOOKUP($B$3,'Final 2012 Results'!$A$1:$DF$11,54,FALSE)</f>
        <v>#N/A</v>
      </c>
      <c r="D68" s="94" t="e">
        <f>IF(C68&gt;1,B68/C68,"N/A")</f>
        <v>#N/A</v>
      </c>
      <c r="E68" s="9"/>
      <c r="H68" s="8" t="s">
        <v>479</v>
      </c>
      <c r="I68" s="110" t="e">
        <f>VLOOKUP(B3,FourYrs_3A!K2:N12,4,FALSE)</f>
        <v>#N/A</v>
      </c>
      <c r="J68" s="110" t="e">
        <f>VLOOKUP(B3,FourYrs_3A!K2:N12,3,FALSE)</f>
        <v>#N/A</v>
      </c>
      <c r="K68" s="11" t="e">
        <f>(VLOOKUP(B3,FourYrs_3A!K2:N12,3,FALSE))/(VLOOKUP(B3,FourYrs_3A!K2:N12,2,FALSE))</f>
        <v>#N/A</v>
      </c>
      <c r="L68" s="25" t="e">
        <f>IF(J68&gt;1,I68/J68,"N/A")</f>
        <v>#N/A</v>
      </c>
      <c r="M68" s="3"/>
    </row>
    <row r="69" spans="1:13">
      <c r="A69" s="78" t="s">
        <v>792</v>
      </c>
      <c r="B69" s="80" t="e">
        <f>VLOOKUP($B$3,'Final 2012 Results'!$A$1:$DF$11,51,FALSE)</f>
        <v>#N/A</v>
      </c>
      <c r="C69" s="80" t="e">
        <f>VLOOKUP($B$3,'Final 2012 Results'!$A$1:$DF$11,55,FALSE)</f>
        <v>#N/A</v>
      </c>
      <c r="D69" s="94" t="e">
        <f>IF(C69&gt;1,B69/C69,"N/A")</f>
        <v>#N/A</v>
      </c>
      <c r="E69" s="9"/>
      <c r="H69" s="8" t="s">
        <v>792</v>
      </c>
      <c r="I69" s="110" t="e">
        <f>VLOOKUP(B3,FourYrs_3A!P2:S12,4,FALSE)</f>
        <v>#N/A</v>
      </c>
      <c r="J69" s="110" t="e">
        <f>VLOOKUP(B3,FourYrs_3A!P2:S12,3,FALSE)</f>
        <v>#N/A</v>
      </c>
      <c r="K69" s="11" t="e">
        <f>(VLOOKUP(B3,FourYrs_3A!P2:S12,3,FALSE))/(VLOOKUP(B3,FourYrs_3A!P2:S12,2,FALSE))</f>
        <v>#N/A</v>
      </c>
      <c r="L69" s="25" t="e">
        <f>IF(J69&gt;1,I69/J69,"N/A")</f>
        <v>#N/A</v>
      </c>
      <c r="M69" s="3"/>
    </row>
    <row r="70" spans="1:13">
      <c r="A70" s="78" t="s">
        <v>811</v>
      </c>
      <c r="B70" s="76"/>
      <c r="C70" s="76"/>
      <c r="D70" s="94" t="str">
        <f>IF(C70&gt;1,B70/C70,"N/A")</f>
        <v>N/A</v>
      </c>
      <c r="E70" s="9"/>
      <c r="H70" s="78" t="s">
        <v>811</v>
      </c>
      <c r="I70" s="81"/>
      <c r="J70" s="81"/>
      <c r="K70" s="81"/>
      <c r="L70" s="81"/>
      <c r="M70" s="156"/>
    </row>
    <row r="71" spans="1:13">
      <c r="A71" s="13"/>
      <c r="B71" s="34"/>
      <c r="C71" s="34"/>
      <c r="D71" s="136"/>
      <c r="E71" s="9"/>
      <c r="H71" s="13"/>
      <c r="I71" s="34"/>
      <c r="J71" s="34"/>
      <c r="K71" s="34"/>
      <c r="L71" s="44"/>
      <c r="M71" s="3"/>
    </row>
    <row r="72" spans="1:13">
      <c r="A72" s="86" t="s">
        <v>803</v>
      </c>
      <c r="B72" s="75" t="e">
        <f>SUM(B67:B69)</f>
        <v>#N/A</v>
      </c>
      <c r="C72" s="75" t="e">
        <f>SUM(C67:C69)</f>
        <v>#N/A</v>
      </c>
      <c r="D72" s="94" t="e">
        <f>IF(C72&gt;1,ROUND(B72/C72,3),"N/A")</f>
        <v>#N/A</v>
      </c>
      <c r="E72" s="9"/>
      <c r="H72" s="86" t="s">
        <v>803</v>
      </c>
      <c r="I72" s="32" t="e">
        <f>SUM(I67:I68)</f>
        <v>#N/A</v>
      </c>
      <c r="J72" s="32" t="e">
        <f>SUM(J67:J68)</f>
        <v>#N/A</v>
      </c>
      <c r="K72" s="11"/>
      <c r="L72" s="25" t="e">
        <f t="shared" ref="L72:L73" si="7">IF(J72&gt;1,I72/J72,"N/A")</f>
        <v>#N/A</v>
      </c>
      <c r="M72" s="3"/>
    </row>
    <row r="73" spans="1:13">
      <c r="A73" s="86" t="s">
        <v>812</v>
      </c>
      <c r="B73" s="89" t="str">
        <f>IF(ISBLANK(B70),"PLEASE UPDATE B68", SUM(B68:B70))</f>
        <v>PLEASE UPDATE B68</v>
      </c>
      <c r="C73" s="89" t="str">
        <f>IF(ISBLANK(C70),"PLEASE UPDATE C68",SUM(C68:C70))</f>
        <v>PLEASE UPDATE C68</v>
      </c>
      <c r="D73" s="94" t="str">
        <f>IF(ISTEXT(C73),"PLEASE UPDATE",ROUND(B73/C73,3))</f>
        <v>PLEASE UPDATE</v>
      </c>
      <c r="E73" s="157" t="e">
        <f>VLOOKUP($A$3,'Inst List'!$A$3:$H$12,8,FALSE)</f>
        <v>#N/A</v>
      </c>
      <c r="H73" s="86" t="s">
        <v>812</v>
      </c>
      <c r="I73" s="33" t="e">
        <f>SUM(I67:I69)</f>
        <v>#N/A</v>
      </c>
      <c r="J73" s="33" t="e">
        <f>SUM(J67:J69)</f>
        <v>#N/A</v>
      </c>
      <c r="K73" s="11"/>
      <c r="L73" s="25" t="e">
        <f t="shared" si="7"/>
        <v>#N/A</v>
      </c>
      <c r="M73" s="3"/>
    </row>
    <row r="74" spans="1:13" ht="15.75" thickBot="1">
      <c r="A74" s="15" t="s">
        <v>9</v>
      </c>
      <c r="B74" s="137" t="str">
        <f>IF(ISNUMBER(C73),IF(D73&gt;D72,"Met Performance Target",IF(D73&gt;E73,"Top 1/3 of Peers","Did Not Meet Target, Not in Top 1/3")),"Please Update B70 &amp; C70")</f>
        <v>Please Update B70 &amp; C70</v>
      </c>
      <c r="C74" s="137"/>
      <c r="D74" s="137"/>
      <c r="E74" s="138"/>
      <c r="F74" s="35"/>
      <c r="G74" s="120"/>
      <c r="H74" s="15" t="s">
        <v>9</v>
      </c>
      <c r="I74" s="137" t="e">
        <f>IF(L73&gt;L72,"Met Performance Target","Did Not Meet Target, Not Benchmarked ")</f>
        <v>#N/A</v>
      </c>
      <c r="J74" s="137"/>
      <c r="K74" s="137"/>
      <c r="L74" s="138"/>
      <c r="M74" s="3"/>
    </row>
    <row r="75" spans="1:13">
      <c r="H75" s="74" t="s">
        <v>783</v>
      </c>
    </row>
    <row r="77" spans="1:13" ht="15.75" thickBot="1">
      <c r="A77" s="17" t="s">
        <v>481</v>
      </c>
      <c r="H77" s="17" t="s">
        <v>481</v>
      </c>
    </row>
    <row r="78" spans="1:13">
      <c r="A78" s="30"/>
      <c r="B78" s="6" t="s">
        <v>3</v>
      </c>
      <c r="C78" s="6" t="s">
        <v>4</v>
      </c>
      <c r="D78" s="6"/>
      <c r="E78" s="7"/>
      <c r="H78" s="30"/>
      <c r="I78" s="6" t="s">
        <v>3</v>
      </c>
      <c r="J78" s="6" t="s">
        <v>4</v>
      </c>
      <c r="K78" s="6" t="s">
        <v>663</v>
      </c>
      <c r="L78" s="7"/>
      <c r="M78" s="3"/>
    </row>
    <row r="79" spans="1:13">
      <c r="A79" s="31"/>
      <c r="B79" s="3" t="s">
        <v>483</v>
      </c>
      <c r="C79" s="3" t="s">
        <v>477</v>
      </c>
      <c r="D79" s="83" t="s">
        <v>5</v>
      </c>
      <c r="E79" s="9" t="s">
        <v>866</v>
      </c>
      <c r="H79" s="31"/>
      <c r="I79" s="3" t="s">
        <v>483</v>
      </c>
      <c r="J79" s="3" t="s">
        <v>477</v>
      </c>
      <c r="K79" s="3" t="s">
        <v>632</v>
      </c>
      <c r="L79" s="9" t="s">
        <v>5</v>
      </c>
      <c r="M79" s="3"/>
    </row>
    <row r="80" spans="1:13">
      <c r="A80" s="8"/>
      <c r="D80" s="83"/>
      <c r="E80" s="9"/>
      <c r="H80" s="8"/>
      <c r="I80" s="3"/>
      <c r="J80" s="3"/>
      <c r="K80" s="3"/>
      <c r="L80" s="9"/>
      <c r="M80" s="3"/>
    </row>
    <row r="81" spans="1:13">
      <c r="A81" s="8" t="s">
        <v>6</v>
      </c>
      <c r="B81" s="80" t="e">
        <f>VLOOKUP($B$3,'Final 2012 Results'!$A$1:$DF$11,60,FALSE)</f>
        <v>#N/A</v>
      </c>
      <c r="C81" s="80" t="e">
        <f>VLOOKUP($B$3,'Final 2012 Results'!$A$1:$DF$11,64,FALSE)</f>
        <v>#N/A</v>
      </c>
      <c r="D81" s="94" t="e">
        <f>IF(C81&gt;1,B81/C81,"N/A")</f>
        <v>#N/A</v>
      </c>
      <c r="E81" s="9"/>
      <c r="H81" s="8" t="s">
        <v>6</v>
      </c>
      <c r="I81" s="109" t="e">
        <f>VLOOKUP(B3,FourYrs_3B!F2:I12,4,FALSE)</f>
        <v>#N/A</v>
      </c>
      <c r="J81" s="109" t="e">
        <f>VLOOKUP(B3,FourYrs_3B!F2:I12,3,FALSE)</f>
        <v>#N/A</v>
      </c>
      <c r="K81" s="11" t="e">
        <f>(VLOOKUP(B3,FourYrs_3B!F2:I12,3,FALSE))/(VLOOKUP(B3,FourYrs_3B!F2:I12,2,FALSE))</f>
        <v>#N/A</v>
      </c>
      <c r="L81" s="25" t="e">
        <f>IF(J81&gt;1,I81/J81,"N/A")</f>
        <v>#N/A</v>
      </c>
      <c r="M81" s="3"/>
    </row>
    <row r="82" spans="1:13">
      <c r="A82" s="8" t="s">
        <v>479</v>
      </c>
      <c r="B82" s="80" t="e">
        <f>VLOOKUP($B$3,'Final 2012 Results'!$A$1:$DF$11,61,FALSE)</f>
        <v>#N/A</v>
      </c>
      <c r="C82" s="80" t="e">
        <f>VLOOKUP($B$3,'Final 2012 Results'!$A$1:$DF$11,65,FALSE)</f>
        <v>#N/A</v>
      </c>
      <c r="D82" s="94" t="e">
        <f>IF(C82&gt;1,B82/C82,"N/A")</f>
        <v>#N/A</v>
      </c>
      <c r="E82" s="9"/>
      <c r="H82" s="8" t="s">
        <v>479</v>
      </c>
      <c r="I82" s="110" t="e">
        <f>VLOOKUP(B3,FourYrs_3B!K2:N12,4,FALSE)</f>
        <v>#N/A</v>
      </c>
      <c r="J82" s="110" t="e">
        <f>VLOOKUP(B3,FourYrs_3B!K2:N12,3,FALSE)</f>
        <v>#N/A</v>
      </c>
      <c r="K82" s="11" t="e">
        <f>(VLOOKUP(B3,FourYrs_3B!K2:N12,3,FALSE))/(VLOOKUP(B3,FourYrs_3B!K2:N12,2,FALSE))</f>
        <v>#N/A</v>
      </c>
      <c r="L82" s="25" t="e">
        <f t="shared" ref="L82:L83" si="8">IF(J82&gt;1,I82/J82,"N/A")</f>
        <v>#N/A</v>
      </c>
      <c r="M82" s="3"/>
    </row>
    <row r="83" spans="1:13">
      <c r="A83" s="8" t="s">
        <v>792</v>
      </c>
      <c r="B83" s="80" t="e">
        <f>VLOOKUP($B$3,'Final 2012 Results'!$A$1:$DF$11,62,FALSE)</f>
        <v>#N/A</v>
      </c>
      <c r="C83" s="80" t="e">
        <f>VLOOKUP($B$3,'Final 2012 Results'!$A$1:$DF$11,66,FALSE)</f>
        <v>#N/A</v>
      </c>
      <c r="D83" s="94" t="e">
        <f>IF(C83&gt;1,B83/C83,"N/A")</f>
        <v>#N/A</v>
      </c>
      <c r="E83" s="9"/>
      <c r="H83" s="8" t="s">
        <v>792</v>
      </c>
      <c r="I83" s="110" t="e">
        <f>VLOOKUP(B3,FourYrs_3B!P2:S12,4,FALSE)</f>
        <v>#N/A</v>
      </c>
      <c r="J83" s="110" t="e">
        <f>VLOOKUP(B3,FourYrs_3B!P2:S12,3,FALSE)</f>
        <v>#N/A</v>
      </c>
      <c r="K83" s="11" t="e">
        <f>(VLOOKUP(B3,FourYrs_3B!P2:S12,3,FALSE))/(VLOOKUP(B3,FourYrs_3B!P2:S12,2,FALSE))</f>
        <v>#N/A</v>
      </c>
      <c r="L83" s="25" t="e">
        <f t="shared" si="8"/>
        <v>#N/A</v>
      </c>
      <c r="M83" s="3"/>
    </row>
    <row r="84" spans="1:13">
      <c r="A84" s="78" t="s">
        <v>811</v>
      </c>
      <c r="B84" s="76"/>
      <c r="C84" s="76"/>
      <c r="D84" s="87" t="str">
        <f>IF(C84&gt;1,B84/C84,"N/A")</f>
        <v>N/A</v>
      </c>
      <c r="E84" s="9"/>
      <c r="H84" s="78" t="s">
        <v>811</v>
      </c>
      <c r="I84" s="81"/>
      <c r="J84" s="81"/>
      <c r="K84" s="81"/>
      <c r="L84" s="81"/>
      <c r="M84" s="3"/>
    </row>
    <row r="85" spans="1:13">
      <c r="A85" s="13"/>
      <c r="B85" s="34"/>
      <c r="C85" s="34"/>
      <c r="D85" s="34"/>
      <c r="E85" s="9"/>
      <c r="H85" s="13"/>
      <c r="I85" s="34"/>
      <c r="J85" s="34"/>
      <c r="K85" s="34"/>
      <c r="L85" s="44"/>
      <c r="M85" s="3"/>
    </row>
    <row r="86" spans="1:13">
      <c r="A86" s="86" t="s">
        <v>803</v>
      </c>
      <c r="B86" s="75" t="e">
        <f>SUM(B81:B83)</f>
        <v>#N/A</v>
      </c>
      <c r="C86" s="75" t="e">
        <f>SUM(C81:C83)</f>
        <v>#N/A</v>
      </c>
      <c r="D86" s="87" t="e">
        <f>IF(C86&gt;1,ROUND(B86/C86,3),"N/A")</f>
        <v>#N/A</v>
      </c>
      <c r="E86" s="9"/>
      <c r="H86" s="86" t="s">
        <v>803</v>
      </c>
      <c r="I86" s="32" t="e">
        <f>SUM(I81:I82)</f>
        <v>#N/A</v>
      </c>
      <c r="J86" s="32" t="e">
        <f>SUM(J81:J82)</f>
        <v>#N/A</v>
      </c>
      <c r="K86" s="11"/>
      <c r="L86" s="25" t="e">
        <f t="shared" ref="L86:L87" si="9">IF(J86&gt;1,I86/J86,"N/A")</f>
        <v>#N/A</v>
      </c>
      <c r="M86" s="3"/>
    </row>
    <row r="87" spans="1:13">
      <c r="A87" s="86" t="s">
        <v>812</v>
      </c>
      <c r="B87" s="89" t="str">
        <f>IF(ISBLANK(B84),"PLEASE UPDATE B82", SUM(B82:B84))</f>
        <v>PLEASE UPDATE B82</v>
      </c>
      <c r="C87" s="89" t="str">
        <f>IF(ISBLANK(C84),"PLEASE UPDATE C82",SUM(C82:C84))</f>
        <v>PLEASE UPDATE C82</v>
      </c>
      <c r="D87" s="87" t="str">
        <f>IF(ISTEXT(C87),"PLEASE UPDATE",ROUND(B87/C87,3))</f>
        <v>PLEASE UPDATE</v>
      </c>
      <c r="E87" s="157" t="e">
        <f>VLOOKUP($A$3,'Inst List'!$A$3:$H$12,8,FALSE)</f>
        <v>#N/A</v>
      </c>
      <c r="H87" s="86" t="s">
        <v>812</v>
      </c>
      <c r="I87" s="33" t="e">
        <f>SUM(I81:I83)</f>
        <v>#N/A</v>
      </c>
      <c r="J87" s="33" t="e">
        <f>SUM(J81:J83)</f>
        <v>#N/A</v>
      </c>
      <c r="K87" s="11"/>
      <c r="L87" s="25" t="e">
        <f t="shared" si="9"/>
        <v>#N/A</v>
      </c>
      <c r="M87" s="3"/>
    </row>
    <row r="88" spans="1:13" ht="15.75" thickBot="1">
      <c r="A88" s="15" t="s">
        <v>9</v>
      </c>
      <c r="B88" s="137" t="str">
        <f>IF(ISNUMBER(C87),IF(D87&gt;D86,"Met Performance Target",IF(D87&gt;E87,"Top 1/3 of Peers","Did Not Meet Target, Not in Top 1/3")),"Please Update B84 &amp; C84")</f>
        <v>Please Update B84 &amp; C84</v>
      </c>
      <c r="C88" s="137"/>
      <c r="D88" s="137"/>
      <c r="E88" s="138"/>
      <c r="F88" s="35"/>
      <c r="G88" s="120"/>
      <c r="H88" s="15" t="s">
        <v>9</v>
      </c>
      <c r="I88" s="137" t="e">
        <f>IF(L87&gt;L86,"Met Performance Target","Did Not Meet Target, Not Benchmarked ")</f>
        <v>#N/A</v>
      </c>
      <c r="J88" s="137"/>
      <c r="K88" s="137"/>
      <c r="L88" s="138"/>
      <c r="M88" s="3"/>
    </row>
    <row r="89" spans="1:13">
      <c r="H89" s="74" t="s">
        <v>783</v>
      </c>
    </row>
    <row r="91" spans="1:13" ht="15.75" thickBot="1">
      <c r="A91" s="17" t="s">
        <v>482</v>
      </c>
      <c r="H91" s="17" t="s">
        <v>482</v>
      </c>
    </row>
    <row r="92" spans="1:13">
      <c r="A92" s="30"/>
      <c r="B92" s="6" t="s">
        <v>3</v>
      </c>
      <c r="C92" s="6" t="s">
        <v>4</v>
      </c>
      <c r="D92" s="6"/>
      <c r="E92" s="7"/>
      <c r="H92" s="30"/>
      <c r="I92" s="6" t="s">
        <v>3</v>
      </c>
      <c r="J92" s="6" t="s">
        <v>4</v>
      </c>
      <c r="K92" s="6" t="s">
        <v>663</v>
      </c>
      <c r="L92" s="7"/>
      <c r="M92" s="3"/>
    </row>
    <row r="93" spans="1:13">
      <c r="A93" s="31"/>
      <c r="B93" s="3" t="s">
        <v>483</v>
      </c>
      <c r="C93" s="3" t="s">
        <v>477</v>
      </c>
      <c r="D93" s="83" t="s">
        <v>5</v>
      </c>
      <c r="E93" s="9"/>
      <c r="H93" s="31"/>
      <c r="I93" s="3" t="s">
        <v>483</v>
      </c>
      <c r="J93" s="3" t="s">
        <v>477</v>
      </c>
      <c r="K93" s="3" t="s">
        <v>632</v>
      </c>
      <c r="L93" s="9" t="s">
        <v>5</v>
      </c>
      <c r="M93" s="3"/>
    </row>
    <row r="94" spans="1:13">
      <c r="A94" s="8"/>
      <c r="D94" s="83"/>
      <c r="E94" s="9"/>
      <c r="H94" s="8"/>
      <c r="I94" s="3"/>
      <c r="J94" s="3"/>
      <c r="K94" s="3"/>
      <c r="L94" s="9"/>
      <c r="M94" s="3"/>
    </row>
    <row r="95" spans="1:13">
      <c r="A95" s="8" t="s">
        <v>6</v>
      </c>
      <c r="B95" s="80" t="e">
        <f>VLOOKUP($B$3,'Final 2012 Results'!$A$1:$DF$11,71,FALSE)</f>
        <v>#N/A</v>
      </c>
      <c r="C95" s="80" t="e">
        <f>VLOOKUP($B$3,'Final 2012 Results'!$A$1:$DF$11,75,FALSE)</f>
        <v>#N/A</v>
      </c>
      <c r="D95" s="94" t="e">
        <f>IF(C95&gt;1,ROUND(B95/C95,3),"N/A")</f>
        <v>#N/A</v>
      </c>
      <c r="E95" s="9"/>
      <c r="H95" s="8" t="s">
        <v>6</v>
      </c>
      <c r="I95" s="109" t="e">
        <f>VLOOKUP(B3,FourYrs_3C!F2:I12,4,FALSE)</f>
        <v>#N/A</v>
      </c>
      <c r="J95" s="109" t="e">
        <f>VLOOKUP(B3,FourYrs_3C!F2:I12,3,FALSE)</f>
        <v>#N/A</v>
      </c>
      <c r="K95" s="11" t="e">
        <f>(VLOOKUP(B3,FourYrs_3C!F2:I12,3,FALSE))/(VLOOKUP(B3,FourYrs_3C!F2:I12,2,FALSE))</f>
        <v>#N/A</v>
      </c>
      <c r="L95" s="25" t="e">
        <f>IF(J95&gt;1,I95/J95,"N/A")</f>
        <v>#N/A</v>
      </c>
      <c r="M95" s="3"/>
    </row>
    <row r="96" spans="1:13">
      <c r="A96" s="8" t="s">
        <v>479</v>
      </c>
      <c r="B96" s="80" t="e">
        <f>VLOOKUP($B$3,'Final 2012 Results'!$A$1:$DF$11,72,FALSE)</f>
        <v>#N/A</v>
      </c>
      <c r="C96" s="80" t="e">
        <f>VLOOKUP($B$3,'Final 2012 Results'!$A$1:$DF$11,76,FALSE)</f>
        <v>#N/A</v>
      </c>
      <c r="D96" s="94" t="e">
        <f t="shared" ref="D96:D98" si="10">IF(C96&gt;1,ROUND(B96/C96,3),"N/A")</f>
        <v>#N/A</v>
      </c>
      <c r="E96" s="9"/>
      <c r="H96" s="8" t="s">
        <v>479</v>
      </c>
      <c r="I96" s="110" t="e">
        <f>VLOOKUP(B3,FourYrs_3C!K2:N12,4,FALSE)</f>
        <v>#N/A</v>
      </c>
      <c r="J96" s="110" t="e">
        <f>VLOOKUP(B3,FourYrs_3C!K2:N12,3,FALSE)</f>
        <v>#N/A</v>
      </c>
      <c r="K96" s="11" t="e">
        <f>(VLOOKUP(B3,FourYrs_3C!K2:N12,3,FALSE))/(VLOOKUP(B3,FourYrs_3C!K2:N12,2,FALSE))</f>
        <v>#N/A</v>
      </c>
      <c r="L96" s="25" t="e">
        <f t="shared" ref="L96:L97" si="11">IF(J96&gt;1,I96/J96,"N/A")</f>
        <v>#N/A</v>
      </c>
      <c r="M96" s="3"/>
    </row>
    <row r="97" spans="1:13">
      <c r="A97" s="8" t="s">
        <v>792</v>
      </c>
      <c r="B97" s="80" t="e">
        <f>VLOOKUP($B$3,'Final 2012 Results'!$A$1:$DF$11,73,FALSE)</f>
        <v>#N/A</v>
      </c>
      <c r="C97" s="80" t="e">
        <f>VLOOKUP($B$3,'Final 2012 Results'!$A$1:$DF$11,77,FALSE)</f>
        <v>#N/A</v>
      </c>
      <c r="D97" s="94" t="e">
        <f t="shared" si="10"/>
        <v>#N/A</v>
      </c>
      <c r="E97" s="9"/>
      <c r="H97" s="8" t="s">
        <v>792</v>
      </c>
      <c r="I97" s="110" t="e">
        <f>VLOOKUP(B3,FourYrs_3C!P2:S12,4,FALSE)</f>
        <v>#N/A</v>
      </c>
      <c r="J97" s="110" t="e">
        <f>VLOOKUP(B3,FourYrs_3C!P2:S12,3,FALSE)</f>
        <v>#N/A</v>
      </c>
      <c r="K97" s="11" t="e">
        <f>(VLOOKUP(B3,FourYrs_3C!P2:S12,3,FALSE))/(VLOOKUP(B3,FourYrs_3C!P2:S12,2,FALSE))</f>
        <v>#N/A</v>
      </c>
      <c r="L97" s="25" t="e">
        <f t="shared" si="11"/>
        <v>#N/A</v>
      </c>
      <c r="M97" s="3"/>
    </row>
    <row r="98" spans="1:13">
      <c r="A98" s="78" t="s">
        <v>811</v>
      </c>
      <c r="B98" s="76"/>
      <c r="C98" s="76"/>
      <c r="D98" s="94" t="str">
        <f t="shared" si="10"/>
        <v>N/A</v>
      </c>
      <c r="E98" s="9"/>
      <c r="H98" s="78" t="s">
        <v>811</v>
      </c>
      <c r="I98" s="81"/>
      <c r="J98" s="81"/>
      <c r="K98" s="81"/>
      <c r="L98" s="81"/>
      <c r="M98" s="3"/>
    </row>
    <row r="99" spans="1:13">
      <c r="A99" s="13"/>
      <c r="B99" s="34"/>
      <c r="C99" s="34"/>
      <c r="D99" s="34"/>
      <c r="E99" s="9"/>
      <c r="H99" s="13"/>
      <c r="I99" s="34"/>
      <c r="J99" s="34"/>
      <c r="K99" s="34"/>
      <c r="L99" s="44"/>
      <c r="M99" s="3"/>
    </row>
    <row r="100" spans="1:13">
      <c r="A100" s="86" t="s">
        <v>803</v>
      </c>
      <c r="B100" s="75" t="e">
        <f>SUM(B95:B97)</f>
        <v>#N/A</v>
      </c>
      <c r="C100" s="75" t="e">
        <f>SUM(C95:C97)</f>
        <v>#N/A</v>
      </c>
      <c r="D100" s="94" t="e">
        <f>IF(C100&gt;1,ROUND(B100/C100,3),"N/A")</f>
        <v>#N/A</v>
      </c>
      <c r="E100" s="9"/>
      <c r="H100" s="86" t="s">
        <v>803</v>
      </c>
      <c r="I100" s="32" t="e">
        <f>SUM(I95:I96)</f>
        <v>#N/A</v>
      </c>
      <c r="J100" s="32" t="e">
        <f>SUM(J95:J96)</f>
        <v>#N/A</v>
      </c>
      <c r="K100" s="11"/>
      <c r="L100" s="25" t="e">
        <f t="shared" ref="L100:L101" si="12">IF(J100&gt;1,I100/J100,"N/A")</f>
        <v>#N/A</v>
      </c>
      <c r="M100" s="3"/>
    </row>
    <row r="101" spans="1:13">
      <c r="A101" s="86" t="s">
        <v>812</v>
      </c>
      <c r="B101" s="89" t="str">
        <f>IF(ISBLANK(B98),"PLEASE UPDATE B96", SUM(B96:B98))</f>
        <v>PLEASE UPDATE B96</v>
      </c>
      <c r="C101" s="89" t="str">
        <f>IF(ISBLANK(C98),"PLEASE UPDATE C96",SUM(C96:C98))</f>
        <v>PLEASE UPDATE C96</v>
      </c>
      <c r="D101" s="94" t="str">
        <f>IF(ISTEXT(C101),"PLEASE UPDATE FIELDS",ROUND(B101/C101,3))</f>
        <v>PLEASE UPDATE FIELDS</v>
      </c>
      <c r="E101" s="9"/>
      <c r="H101" s="86" t="s">
        <v>812</v>
      </c>
      <c r="I101" s="33" t="e">
        <f>SUM(I95:I97)</f>
        <v>#N/A</v>
      </c>
      <c r="J101" s="33" t="e">
        <f>SUM(J95:J97)</f>
        <v>#N/A</v>
      </c>
      <c r="K101" s="11"/>
      <c r="L101" s="25" t="e">
        <f t="shared" si="12"/>
        <v>#N/A</v>
      </c>
      <c r="M101" s="3"/>
    </row>
    <row r="102" spans="1:13" ht="15.75" thickBot="1">
      <c r="A102" s="15" t="s">
        <v>9</v>
      </c>
      <c r="B102" s="137" t="str">
        <f>IF(ISBLANK(B98),"PLEASE UPDATE B96 AND C96",IF(D101&gt;D100,"Met Performance Target","Did Not Meet Performance Target &amp; Not Benchmarked"))</f>
        <v>PLEASE UPDATE B96 AND C96</v>
      </c>
      <c r="C102" s="137"/>
      <c r="D102" s="137"/>
      <c r="E102" s="138"/>
      <c r="F102" s="35"/>
      <c r="G102" s="120"/>
      <c r="H102" s="15" t="s">
        <v>9</v>
      </c>
      <c r="I102" s="137" t="e">
        <f>IF(L101&gt;L100,"Met Performance Target","Did Not Meet Target, Not Benchmarked ")</f>
        <v>#N/A</v>
      </c>
      <c r="J102" s="137"/>
      <c r="K102" s="137"/>
      <c r="L102" s="138"/>
      <c r="M102" s="3"/>
    </row>
    <row r="103" spans="1:13">
      <c r="H103" s="74" t="s">
        <v>783</v>
      </c>
    </row>
    <row r="105" spans="1:13" ht="15.75" thickBot="1">
      <c r="A105" s="17" t="s">
        <v>484</v>
      </c>
      <c r="H105" s="17" t="s">
        <v>484</v>
      </c>
    </row>
    <row r="106" spans="1:13" s="3" customFormat="1" ht="14.25" customHeight="1">
      <c r="A106" s="18"/>
      <c r="B106" s="6" t="s">
        <v>3</v>
      </c>
      <c r="C106" s="6" t="s">
        <v>4</v>
      </c>
      <c r="D106" s="6"/>
      <c r="E106" s="7"/>
      <c r="F106" s="4"/>
      <c r="G106" s="117"/>
      <c r="H106" s="18"/>
      <c r="I106" s="6" t="s">
        <v>3</v>
      </c>
      <c r="J106" s="6" t="s">
        <v>4</v>
      </c>
      <c r="K106" s="6"/>
      <c r="L106" s="7"/>
    </row>
    <row r="107" spans="1:13" s="3" customFormat="1" ht="30">
      <c r="B107" s="20" t="s">
        <v>487</v>
      </c>
      <c r="C107" s="10" t="s">
        <v>485</v>
      </c>
      <c r="D107" s="3" t="s">
        <v>486</v>
      </c>
      <c r="E107" s="9" t="s">
        <v>108</v>
      </c>
      <c r="G107" s="118"/>
      <c r="H107" s="86"/>
      <c r="I107" s="10" t="s">
        <v>487</v>
      </c>
      <c r="J107" s="20" t="s">
        <v>485</v>
      </c>
      <c r="K107" s="3" t="s">
        <v>5</v>
      </c>
      <c r="L107" s="9" t="s">
        <v>108</v>
      </c>
    </row>
    <row r="108" spans="1:13" s="3" customFormat="1">
      <c r="A108" s="8"/>
      <c r="E108" s="9"/>
      <c r="G108" s="118"/>
      <c r="H108" s="8"/>
      <c r="L108" s="9"/>
    </row>
    <row r="109" spans="1:13" s="3" customFormat="1">
      <c r="A109" s="8" t="s">
        <v>8</v>
      </c>
      <c r="B109" s="80" t="e">
        <f>VLOOKUP($B$3,'Final 2012 Results'!$A$1:$DF$11,82,FALSE)</f>
        <v>#N/A</v>
      </c>
      <c r="C109" s="80" t="e">
        <f>VLOOKUP($B$3,'Final 2012 Results'!$A$1:$DF$11,86,FALSE)</f>
        <v>#N/A</v>
      </c>
      <c r="D109" s="94" t="e">
        <f>IF(C109&gt;1,B109/C109,"N/A")</f>
        <v>#N/A</v>
      </c>
      <c r="E109" s="25"/>
      <c r="F109" s="4"/>
      <c r="G109" s="117"/>
      <c r="H109" s="8" t="s">
        <v>8</v>
      </c>
      <c r="I109" s="105" t="e">
        <f ca="1">INDIRECT($B$3&amp;"_4A!b2")</f>
        <v>#N/A</v>
      </c>
      <c r="J109" s="105" t="e">
        <f ca="1">INDIRECT($B$3&amp;"_4A!f2")</f>
        <v>#N/A</v>
      </c>
      <c r="K109" s="94" t="e">
        <f ca="1">IF(I109&gt;1,I109/J109,"N/A")</f>
        <v>#N/A</v>
      </c>
      <c r="L109" s="25"/>
    </row>
    <row r="110" spans="1:13" s="3" customFormat="1">
      <c r="A110" s="8" t="s">
        <v>7</v>
      </c>
      <c r="B110" s="80" t="e">
        <f>VLOOKUP($B$3,'Final 2012 Results'!$A$1:$DF$11,83,FALSE)</f>
        <v>#N/A</v>
      </c>
      <c r="C110" s="80" t="e">
        <f>VLOOKUP($B$3,'Final 2012 Results'!$A$1:$DF$11,87,FALSE)</f>
        <v>#N/A</v>
      </c>
      <c r="D110" s="94" t="e">
        <f>IF(C110&gt;1,B110/C110,"N/A")</f>
        <v>#N/A</v>
      </c>
      <c r="E110" s="25"/>
      <c r="F110" s="4"/>
      <c r="G110" s="117"/>
      <c r="H110" s="8" t="s">
        <v>7</v>
      </c>
      <c r="I110" s="105" t="e">
        <f ca="1">INDIRECT($B$3&amp;"_4A!c2")</f>
        <v>#N/A</v>
      </c>
      <c r="J110" s="105" t="e">
        <f ca="1">INDIRECT($B$3&amp;"_4A!g2")</f>
        <v>#N/A</v>
      </c>
      <c r="K110" s="94" t="e">
        <f t="shared" ref="K110:K112" ca="1" si="13">IF(I110&gt;1,I110/J110,"N/A")</f>
        <v>#N/A</v>
      </c>
      <c r="L110" s="25"/>
    </row>
    <row r="111" spans="1:13" s="3" customFormat="1">
      <c r="A111" s="8" t="s">
        <v>6</v>
      </c>
      <c r="B111" s="80" t="e">
        <f>VLOOKUP($B$3,'Final 2012 Results'!$A$1:$DF$11,84,FALSE)</f>
        <v>#N/A</v>
      </c>
      <c r="C111" s="80" t="e">
        <f>VLOOKUP($B$3,'Final 2012 Results'!$A$1:$DF$11,88,FALSE)</f>
        <v>#N/A</v>
      </c>
      <c r="D111" s="94" t="e">
        <f>IF(C111&gt;1,B111/C111,"N/A")</f>
        <v>#N/A</v>
      </c>
      <c r="E111" s="25"/>
      <c r="F111" s="4"/>
      <c r="G111" s="117"/>
      <c r="H111" s="8" t="s">
        <v>6</v>
      </c>
      <c r="I111" s="105" t="e">
        <f ca="1">INDIRECT($B$3&amp;"_4A!d2")</f>
        <v>#N/A</v>
      </c>
      <c r="J111" s="105" t="e">
        <f ca="1">INDIRECT($B$3&amp;"_4A!h2")</f>
        <v>#N/A</v>
      </c>
      <c r="K111" s="94" t="e">
        <f t="shared" ca="1" si="13"/>
        <v>#N/A</v>
      </c>
      <c r="L111" s="25"/>
    </row>
    <row r="112" spans="1:13" s="3" customFormat="1">
      <c r="A112" s="84" t="s">
        <v>479</v>
      </c>
      <c r="B112" s="76"/>
      <c r="C112" s="76"/>
      <c r="D112" s="94" t="str">
        <f>IF(ISNUMBER(C112),B112/C112,"PLEASE UPDATE B112 and C112")</f>
        <v>PLEASE UPDATE B112 and C112</v>
      </c>
      <c r="E112" s="25"/>
      <c r="F112" s="4"/>
      <c r="G112" s="117"/>
      <c r="H112" s="8" t="s">
        <v>479</v>
      </c>
      <c r="I112" s="105" t="e">
        <f ca="1">INDIRECT($B$3&amp;"_4A!e2")</f>
        <v>#N/A</v>
      </c>
      <c r="J112" s="105" t="e">
        <f ca="1">INDIRECT($B$3&amp;"_4A!i2")</f>
        <v>#N/A</v>
      </c>
      <c r="K112" s="94" t="e">
        <f t="shared" ca="1" si="13"/>
        <v>#N/A</v>
      </c>
      <c r="L112" s="25"/>
    </row>
    <row r="113" spans="1:13" s="3" customFormat="1">
      <c r="A113" s="13"/>
      <c r="B113" s="21"/>
      <c r="C113" s="21"/>
      <c r="D113" s="23"/>
      <c r="E113" s="14"/>
      <c r="F113" s="4"/>
      <c r="G113" s="117"/>
      <c r="H113" s="13"/>
      <c r="I113" s="21"/>
      <c r="J113" s="21"/>
      <c r="K113" s="21"/>
      <c r="L113" s="14"/>
    </row>
    <row r="114" spans="1:13" s="3" customFormat="1">
      <c r="A114" s="86" t="s">
        <v>810</v>
      </c>
      <c r="B114" s="22" t="e">
        <f>SUM(B109:B111)</f>
        <v>#N/A</v>
      </c>
      <c r="C114" s="22" t="e">
        <f>SUM(C109:C111)</f>
        <v>#N/A</v>
      </c>
      <c r="D114" s="11" t="e">
        <f>IF(C114&gt;1,ROUND(B114/C114,3),"N/A")</f>
        <v>#N/A</v>
      </c>
      <c r="E114" s="12"/>
      <c r="F114" s="4"/>
      <c r="G114" s="117"/>
      <c r="H114" s="8" t="s">
        <v>810</v>
      </c>
      <c r="I114" s="32" t="e">
        <f ca="1">SUM(I109:I111)</f>
        <v>#N/A</v>
      </c>
      <c r="J114" s="32" t="e">
        <f ca="1">SUM(J109:J111)</f>
        <v>#N/A</v>
      </c>
      <c r="K114" s="11" t="e">
        <f ca="1">IF(I114&gt;1,I114/J114,"N/A")</f>
        <v>#N/A</v>
      </c>
      <c r="L114" s="12"/>
    </row>
    <row r="115" spans="1:13" s="3" customFormat="1">
      <c r="A115" s="86" t="s">
        <v>740</v>
      </c>
      <c r="B115" s="89" t="str">
        <f>IF(ISBLANK(B112),"PLEASE UPDATE B112", SUM(B110:B112))</f>
        <v>PLEASE UPDATE B112</v>
      </c>
      <c r="C115" s="89" t="str">
        <f>IF(ISBLANK(C112),"PLEASE UPDATE C112",SUM(C110:C112))</f>
        <v>PLEASE UPDATE C112</v>
      </c>
      <c r="D115" s="11" t="str">
        <f>IF(ISNUMBER(C115),ROUND(B115/C115,3),"PLEASE UPDATED B112&amp; C112")</f>
        <v>PLEASE UPDATED B112&amp; C112</v>
      </c>
      <c r="E115" s="25" t="e">
        <f ca="1">PERCENTILE(INDIRECT($B$3&amp;"_4A!J2:J400"),0.66)</f>
        <v>#N/A</v>
      </c>
      <c r="F115" s="4"/>
      <c r="G115" s="117"/>
      <c r="H115" s="8" t="s">
        <v>740</v>
      </c>
      <c r="I115" s="33" t="e">
        <f ca="1">SUM(I110:I112)</f>
        <v>#N/A</v>
      </c>
      <c r="J115" s="33" t="e">
        <f ca="1">SUM(J110:J112)</f>
        <v>#N/A</v>
      </c>
      <c r="K115" s="11" t="e">
        <f ca="1">IF(I115&gt;1,I115/J115,"N/A")</f>
        <v>#N/A</v>
      </c>
      <c r="L115" s="25" t="e">
        <f ca="1">PERCENTILE(INDIRECT($B$3&amp;"_4A!J2:J400"),0.66)</f>
        <v>#N/A</v>
      </c>
    </row>
    <row r="116" spans="1:13" s="3" customFormat="1" ht="15.75" thickBot="1">
      <c r="A116" s="15" t="s">
        <v>9</v>
      </c>
      <c r="B116" s="137" t="str">
        <f>IF(ISBLANK(B112),"PLEASE UPDATE B112 AND C112",IF(E115&gt;E114,"Met Performance Target","Did Not Meet Performance Target &amp; Not Benchmarked"))</f>
        <v>PLEASE UPDATE B112 AND C112</v>
      </c>
      <c r="C116" s="137"/>
      <c r="D116" s="137"/>
      <c r="E116" s="138"/>
      <c r="F116" s="16"/>
      <c r="G116" s="119"/>
      <c r="H116" s="15" t="s">
        <v>9</v>
      </c>
      <c r="I116" s="137" t="e">
        <f ca="1">IF(K115&gt;K114,"Met Performance Target",IF(K115&gt;L115,"Top 1/3 of Peers","Did Not Meet Target, Not in Top 1/3"))</f>
        <v>#N/A</v>
      </c>
      <c r="J116" s="137"/>
      <c r="K116" s="137"/>
      <c r="L116" s="138"/>
    </row>
    <row r="117" spans="1:13">
      <c r="H117" s="74" t="s">
        <v>784</v>
      </c>
    </row>
    <row r="118" spans="1:13">
      <c r="H118" s="4"/>
    </row>
    <row r="119" spans="1:13" ht="39.75" customHeight="1" thickBot="1">
      <c r="A119" s="147" t="s">
        <v>488</v>
      </c>
      <c r="B119" s="147"/>
      <c r="C119" s="147"/>
      <c r="D119" s="147"/>
      <c r="E119" s="147"/>
      <c r="H119" s="66" t="s">
        <v>488</v>
      </c>
      <c r="I119" s="129"/>
      <c r="J119" s="129"/>
      <c r="K119" s="129"/>
      <c r="L119" s="129"/>
      <c r="M119" s="129"/>
    </row>
    <row r="120" spans="1:13" s="3" customFormat="1" ht="14.25" customHeight="1">
      <c r="A120" s="18"/>
      <c r="B120" s="6" t="s">
        <v>3</v>
      </c>
      <c r="C120" s="6" t="s">
        <v>4</v>
      </c>
      <c r="D120" s="6"/>
      <c r="E120" s="6"/>
      <c r="F120" s="132"/>
      <c r="G120" s="83"/>
      <c r="H120" s="18"/>
      <c r="I120" s="84"/>
      <c r="J120" s="84"/>
      <c r="K120" s="84"/>
      <c r="L120" s="84"/>
      <c r="M120" s="84"/>
    </row>
    <row r="121" spans="1:13" s="3" customFormat="1">
      <c r="A121" s="19"/>
      <c r="B121" s="10" t="s">
        <v>581</v>
      </c>
      <c r="C121" s="20" t="s">
        <v>582</v>
      </c>
      <c r="D121" s="83" t="s">
        <v>5</v>
      </c>
      <c r="E121" s="83" t="s">
        <v>583</v>
      </c>
      <c r="F121" s="133" t="s">
        <v>635</v>
      </c>
      <c r="G121" s="83"/>
      <c r="H121" s="19"/>
      <c r="I121" s="124"/>
      <c r="J121" s="125"/>
      <c r="K121" s="84"/>
      <c r="L121" s="84"/>
      <c r="M121" s="84"/>
    </row>
    <row r="122" spans="1:13" s="3" customFormat="1">
      <c r="A122" s="8"/>
      <c r="B122" s="83"/>
      <c r="C122" s="83"/>
      <c r="D122" s="83"/>
      <c r="E122" s="83"/>
      <c r="F122" s="133"/>
      <c r="G122" s="83"/>
      <c r="H122" s="8"/>
      <c r="I122" s="84"/>
      <c r="J122" s="84"/>
      <c r="K122" s="84"/>
      <c r="L122" s="84"/>
      <c r="M122" s="84"/>
    </row>
    <row r="123" spans="1:13" s="3" customFormat="1">
      <c r="A123" s="86" t="s">
        <v>6</v>
      </c>
      <c r="B123" s="80" t="e">
        <f>VLOOKUP($B$3,'Final 2012 Results'!$A$1:$DF$11,94,FALSE)</f>
        <v>#N/A</v>
      </c>
      <c r="C123" s="80" t="e">
        <f>VLOOKUP($B$3,'Final 2012 Results'!$A$1:$DF$11,96,FALSE)</f>
        <v>#N/A</v>
      </c>
      <c r="D123" s="71" t="e">
        <f>IF(C123&gt;1,ROUND(B123/C123,1),"N/A")</f>
        <v>#N/A</v>
      </c>
      <c r="E123" s="148">
        <v>0.03</v>
      </c>
      <c r="F123" s="150" t="e">
        <f ca="1">PERCENTILE(INDIRECT($B$3&amp;"_4B!F2:F400"),0.33)</f>
        <v>#N/A</v>
      </c>
      <c r="G123" s="103"/>
      <c r="H123" s="86" t="s">
        <v>6</v>
      </c>
      <c r="I123" s="126"/>
      <c r="J123" s="127"/>
      <c r="K123" s="128"/>
      <c r="L123" s="140"/>
      <c r="M123" s="143"/>
    </row>
    <row r="124" spans="1:13" s="3" customFormat="1">
      <c r="A124" s="86" t="s">
        <v>479</v>
      </c>
      <c r="B124" s="76"/>
      <c r="C124" s="76"/>
      <c r="D124" s="71" t="str">
        <f>IF(ISNUMBER(B124),ROUND(B124/C124,1),"PLEASE UPDATE B125 &amp; C125")</f>
        <v>PLEASE UPDATE B125 &amp; C125</v>
      </c>
      <c r="E124" s="148"/>
      <c r="F124" s="150"/>
      <c r="G124" s="103"/>
      <c r="H124" s="86" t="s">
        <v>479</v>
      </c>
      <c r="I124" s="126"/>
      <c r="J124" s="127"/>
      <c r="K124" s="128"/>
      <c r="L124" s="140"/>
      <c r="M124" s="143"/>
    </row>
    <row r="125" spans="1:13" s="3" customFormat="1">
      <c r="A125" s="13"/>
      <c r="B125" s="21"/>
      <c r="C125" s="21"/>
      <c r="D125" s="23"/>
      <c r="E125" s="37"/>
      <c r="F125" s="134"/>
      <c r="G125" s="79"/>
      <c r="H125" s="13"/>
      <c r="I125" s="127"/>
      <c r="J125" s="127"/>
      <c r="K125" s="130"/>
      <c r="L125" s="131"/>
      <c r="M125" s="84"/>
    </row>
    <row r="126" spans="1:13" s="3" customFormat="1">
      <c r="A126" s="8" t="s">
        <v>634</v>
      </c>
      <c r="B126" s="149" t="str">
        <f>IF(ISNUMBER(B124),(D124-D123)/D123,"PLEASE UPDATE B125 &amp; C125")</f>
        <v>PLEASE UPDATE B125 &amp; C125</v>
      </c>
      <c r="C126" s="149"/>
      <c r="D126" s="149"/>
      <c r="E126" s="36"/>
      <c r="F126" s="135"/>
      <c r="G126" s="93"/>
      <c r="H126" s="8" t="s">
        <v>634</v>
      </c>
      <c r="I126" s="141"/>
      <c r="J126" s="141"/>
      <c r="K126" s="141"/>
      <c r="L126" s="128"/>
      <c r="M126" s="84"/>
    </row>
    <row r="127" spans="1:13" s="3" customFormat="1" ht="15.75" thickBot="1">
      <c r="A127" s="15" t="s">
        <v>9</v>
      </c>
      <c r="B127" s="137" t="str">
        <f>IF(ISTEXT(B126),"PLEASE UPDATE B125 &amp; C125",IF(B126&lt;=E123,"Met Performance Target",IF(B126&lt;F123,"Top 1/3 of Peers","Did Not Meet Target, Not in Top 1/3")))</f>
        <v>PLEASE UPDATE B125 &amp; C125</v>
      </c>
      <c r="C127" s="137"/>
      <c r="D127" s="137"/>
      <c r="E127" s="137"/>
      <c r="F127" s="139"/>
      <c r="G127" s="104"/>
      <c r="H127" s="15" t="s">
        <v>9</v>
      </c>
      <c r="I127" s="142"/>
      <c r="J127" s="142"/>
      <c r="K127" s="142"/>
      <c r="L127" s="142"/>
      <c r="M127" s="142"/>
    </row>
    <row r="128" spans="1:13">
      <c r="H128" s="74" t="s">
        <v>785</v>
      </c>
      <c r="I128" s="83"/>
      <c r="J128" s="83"/>
      <c r="K128" s="83"/>
      <c r="L128" s="83"/>
      <c r="M128" s="83"/>
    </row>
    <row r="129" spans="1:13" ht="15.75" thickBot="1">
      <c r="I129" s="83"/>
      <c r="J129" s="83"/>
      <c r="K129" s="83"/>
      <c r="L129" s="83"/>
      <c r="M129" s="83"/>
    </row>
    <row r="130" spans="1:13">
      <c r="A130" s="45" t="s">
        <v>610</v>
      </c>
      <c r="B130" s="6"/>
      <c r="C130" s="6"/>
      <c r="D130" s="6"/>
      <c r="E130" s="6"/>
      <c r="F130" s="74"/>
      <c r="I130" s="83"/>
      <c r="J130" s="83"/>
      <c r="K130" s="83"/>
      <c r="L130" s="83"/>
      <c r="M130" s="83"/>
    </row>
    <row r="131" spans="1:13" ht="120" customHeight="1">
      <c r="A131" s="145" t="e">
        <f>VLOOKUP(A3,'Inst List'!$A$3:$D$12,4,FALSE)</f>
        <v>#N/A</v>
      </c>
      <c r="B131" s="146"/>
      <c r="C131" s="146"/>
      <c r="D131" s="146"/>
      <c r="F131" s="84"/>
      <c r="I131" s="83"/>
      <c r="J131" s="83"/>
      <c r="K131" s="83"/>
      <c r="L131" s="83"/>
      <c r="M131" s="83"/>
    </row>
    <row r="132" spans="1:13">
      <c r="A132" s="41" t="s">
        <v>611</v>
      </c>
      <c r="F132" s="84"/>
    </row>
    <row r="133" spans="1:13" ht="75">
      <c r="A133" s="8"/>
      <c r="B133" s="42" t="str">
        <f>VLOOKUP($A$3,'Inst List'!$A$3:$G$12,5)</f>
        <v>full-time, first-time, degree/certificate-seeking undergrad students receiving Institutional grant aid</v>
      </c>
      <c r="C133" s="43" t="str">
        <f>VLOOKUP($A$3,'Inst List'!$A$3:$G$12,6)</f>
        <v>full-time, first-time, degree/certificate-seeking undergrad students</v>
      </c>
      <c r="D133" s="43" t="str">
        <f>VLOOKUP($A$3,'Inst List'!$A$3:$G$12,7)</f>
        <v>.</v>
      </c>
      <c r="E133" s="39" t="s">
        <v>613</v>
      </c>
      <c r="F133" s="84"/>
    </row>
    <row r="134" spans="1:13">
      <c r="A134" s="8" t="s">
        <v>615</v>
      </c>
      <c r="B134" s="80" t="e">
        <f>VLOOKUP($B$3,'Final 2012 Results'!$A$1:$DF$11,103,FALSE)</f>
        <v>#N/A</v>
      </c>
      <c r="C134" s="80" t="e">
        <f>VLOOKUP($B$3,'Final 2012 Results'!$A$1:$DF$11,107,FALSE)</f>
        <v>#N/A</v>
      </c>
      <c r="D134" s="77"/>
      <c r="E134" s="97"/>
      <c r="F134" s="84"/>
    </row>
    <row r="135" spans="1:13">
      <c r="A135" s="8" t="s">
        <v>615</v>
      </c>
      <c r="B135" s="80" t="e">
        <f>VLOOKUP($B$3,'Final 2012 Results'!$A$1:$DF$11,104,FALSE)</f>
        <v>#N/A</v>
      </c>
      <c r="C135" s="80" t="e">
        <f>VLOOKUP($B$3,'Final 2012 Results'!$A$1:$DF$11,108,FALSE)</f>
        <v>#N/A</v>
      </c>
      <c r="D135" s="77"/>
      <c r="E135" s="97"/>
      <c r="F135" s="84"/>
    </row>
    <row r="136" spans="1:13">
      <c r="A136" s="8" t="s">
        <v>615</v>
      </c>
      <c r="B136" s="80" t="e">
        <f>VLOOKUP($B$3,'Final 2012 Results'!$A$1:$DF$11,105,FALSE)</f>
        <v>#N/A</v>
      </c>
      <c r="C136" s="80" t="e">
        <f>VLOOKUP($B$3,'Final 2012 Results'!$A$1:$DF$11,109,FALSE)</f>
        <v>#N/A</v>
      </c>
      <c r="D136" s="77"/>
      <c r="E136" s="97"/>
      <c r="F136" s="84"/>
    </row>
    <row r="137" spans="1:13">
      <c r="A137" s="8" t="s">
        <v>615</v>
      </c>
      <c r="B137" s="96"/>
      <c r="C137" s="96"/>
      <c r="D137" s="77"/>
      <c r="E137" s="97"/>
      <c r="F137" s="84"/>
    </row>
    <row r="138" spans="1:13" s="85" customFormat="1">
      <c r="A138" s="88"/>
      <c r="B138" s="98"/>
      <c r="C138" s="98"/>
      <c r="D138" s="79"/>
      <c r="E138" s="99"/>
      <c r="F138" s="79"/>
      <c r="G138" s="121"/>
    </row>
    <row r="139" spans="1:13" s="85" customFormat="1">
      <c r="A139" s="86" t="s">
        <v>801</v>
      </c>
      <c r="B139" s="100" t="e">
        <f>SUM(B134:B136)</f>
        <v>#N/A</v>
      </c>
      <c r="C139" s="100" t="e">
        <f>SUM(C134:C136)</f>
        <v>#N/A</v>
      </c>
      <c r="D139" s="93"/>
      <c r="E139" s="94"/>
      <c r="F139" s="84"/>
      <c r="G139" s="117"/>
    </row>
    <row r="140" spans="1:13" s="85" customFormat="1">
      <c r="A140" s="86" t="s">
        <v>802</v>
      </c>
      <c r="B140" s="100" t="e">
        <f>SUM(B135:B137)</f>
        <v>#N/A</v>
      </c>
      <c r="C140" s="100" t="e">
        <f>SUM(C135:C137)</f>
        <v>#N/A</v>
      </c>
      <c r="D140" s="93"/>
      <c r="E140" s="94"/>
      <c r="F140" s="84"/>
      <c r="G140" s="117"/>
    </row>
    <row r="141" spans="1:13" ht="15.75" thickBot="1">
      <c r="A141" s="15" t="s">
        <v>9</v>
      </c>
      <c r="B141" s="158" t="s">
        <v>867</v>
      </c>
      <c r="C141" s="158"/>
      <c r="D141" s="158"/>
      <c r="E141" s="158"/>
      <c r="F141" s="159"/>
      <c r="G141" s="122"/>
    </row>
    <row r="143" spans="1:13" ht="37.5" customHeight="1">
      <c r="A143" s="39" t="s">
        <v>620</v>
      </c>
      <c r="B143" s="144" t="s">
        <v>618</v>
      </c>
      <c r="C143" s="144"/>
      <c r="D143" s="144"/>
      <c r="E143" s="144"/>
      <c r="F143" s="144"/>
      <c r="G143" s="123"/>
    </row>
    <row r="144" spans="1:13" ht="36" customHeight="1">
      <c r="A144" s="39"/>
      <c r="B144" s="144" t="s">
        <v>619</v>
      </c>
      <c r="C144" s="144"/>
      <c r="D144" s="144"/>
      <c r="E144" s="144"/>
      <c r="F144" s="144"/>
      <c r="G144" s="123"/>
    </row>
  </sheetData>
  <dataConsolidate/>
  <mergeCells count="29">
    <mergeCell ref="B144:F144"/>
    <mergeCell ref="B141:F141"/>
    <mergeCell ref="A131:D131"/>
    <mergeCell ref="A119:E119"/>
    <mergeCell ref="E123:E124"/>
    <mergeCell ref="B143:F143"/>
    <mergeCell ref="B126:D126"/>
    <mergeCell ref="F123:F124"/>
    <mergeCell ref="B60:E60"/>
    <mergeCell ref="I60:L60"/>
    <mergeCell ref="B74:E74"/>
    <mergeCell ref="I74:L74"/>
    <mergeCell ref="B88:E88"/>
    <mergeCell ref="I88:L88"/>
    <mergeCell ref="I102:L102"/>
    <mergeCell ref="B116:E116"/>
    <mergeCell ref="I116:L116"/>
    <mergeCell ref="B127:F127"/>
    <mergeCell ref="B102:E102"/>
    <mergeCell ref="L123:L124"/>
    <mergeCell ref="I126:K126"/>
    <mergeCell ref="I127:M127"/>
    <mergeCell ref="M123:M124"/>
    <mergeCell ref="B18:E18"/>
    <mergeCell ref="I18:L18"/>
    <mergeCell ref="B32:E32"/>
    <mergeCell ref="I32:L32"/>
    <mergeCell ref="B46:E46"/>
    <mergeCell ref="I46:L46"/>
  </mergeCells>
  <conditionalFormatting sqref="F11:G14 F25:G28 F39:G42 F53:G56 F109:G112">
    <cfRule type="expression" dxfId="0" priority="6">
      <formula>$A$3="Metropolitan Community College, Kansas City"</formula>
    </cfRule>
  </conditionalFormatting>
  <dataValidations xWindow="396" yWindow="860" count="1">
    <dataValidation allowBlank="1" showInputMessage="1" showErrorMessage="1" prompt="Please verify you have selected your instiution name on the InstID tab. This will provide data DHE has on hand." sqref="C25:C27 B134:C140 B123:C124 B98 B81:B84 B67:B70 B25:B28 B11:B14 B109:C112 B95:C97 C81:C83 C67:C69 B53:C56 C11:C13 B39:C42"/>
  </dataValidations>
  <pageMargins left="0.7" right="0.7" top="0.75" bottom="0.75" header="0.3" footer="0.3"/>
  <pageSetup orientation="landscape" r:id="rId1"/>
  <rowBreaks count="4" manualBreakCount="4">
    <brk id="62" max="16383" man="1"/>
    <brk id="90" max="16383" man="1"/>
    <brk id="118" max="16383" man="1"/>
    <brk id="129" max="16383" man="1"/>
  </rowBreaks>
  <drawing r:id="rId2"/>
  <legacyDrawing r:id="rId3"/>
</worksheet>
</file>

<file path=xl/worksheets/sheet20.xml><?xml version="1.0" encoding="utf-8"?>
<worksheet xmlns="http://schemas.openxmlformats.org/spreadsheetml/2006/main" xmlns:r="http://schemas.openxmlformats.org/officeDocument/2006/relationships">
  <dimension ref="A1:O11"/>
  <sheetViews>
    <sheetView workbookViewId="0">
      <selection activeCell="E1" sqref="E1"/>
    </sheetView>
  </sheetViews>
  <sheetFormatPr defaultRowHeight="15"/>
  <cols>
    <col min="1" max="16384" width="9.140625" style="82"/>
  </cols>
  <sheetData>
    <row r="1" spans="1:15">
      <c r="A1" s="82" t="s">
        <v>94</v>
      </c>
      <c r="B1" s="82" t="s">
        <v>95</v>
      </c>
      <c r="C1" s="82" t="s">
        <v>96</v>
      </c>
      <c r="D1" s="82" t="s">
        <v>97</v>
      </c>
      <c r="E1" s="82" t="s">
        <v>815</v>
      </c>
      <c r="F1" s="82" t="s">
        <v>98</v>
      </c>
      <c r="G1" s="82" t="s">
        <v>99</v>
      </c>
      <c r="H1" s="82" t="s">
        <v>100</v>
      </c>
      <c r="I1" s="82" t="s">
        <v>816</v>
      </c>
      <c r="J1" s="82" t="s">
        <v>101</v>
      </c>
      <c r="K1" s="82" t="s">
        <v>102</v>
      </c>
      <c r="L1" s="82" t="s">
        <v>103</v>
      </c>
      <c r="M1" s="82" t="s">
        <v>817</v>
      </c>
      <c r="N1" s="82" t="s">
        <v>737</v>
      </c>
      <c r="O1" s="82" t="s">
        <v>738</v>
      </c>
    </row>
    <row r="2" spans="1:15">
      <c r="A2" s="82" t="s">
        <v>504</v>
      </c>
      <c r="B2" s="82">
        <v>767</v>
      </c>
      <c r="C2" s="82">
        <v>681</v>
      </c>
      <c r="D2" s="82">
        <v>779</v>
      </c>
      <c r="E2" s="82">
        <v>787</v>
      </c>
      <c r="F2" s="82">
        <v>485</v>
      </c>
      <c r="G2" s="82">
        <v>452</v>
      </c>
      <c r="H2" s="82">
        <v>477</v>
      </c>
      <c r="I2" s="82">
        <v>470</v>
      </c>
      <c r="J2" s="82">
        <v>0.63233376792698825</v>
      </c>
      <c r="K2" s="82">
        <v>0.66372980910425849</v>
      </c>
      <c r="L2" s="82">
        <v>0.61232349165596922</v>
      </c>
      <c r="M2" s="82">
        <v>0.59720457433290974</v>
      </c>
      <c r="N2" s="82">
        <v>0.63493488998652892</v>
      </c>
      <c r="O2" s="82">
        <v>0.62260792167334222</v>
      </c>
    </row>
    <row r="3" spans="1:15">
      <c r="A3" s="82" t="s">
        <v>648</v>
      </c>
      <c r="B3" s="82">
        <v>1352</v>
      </c>
      <c r="C3" s="82">
        <v>1253</v>
      </c>
      <c r="D3" s="82">
        <v>1457</v>
      </c>
      <c r="E3" s="82">
        <v>1404</v>
      </c>
      <c r="F3" s="82">
        <v>919</v>
      </c>
      <c r="G3" s="82">
        <v>894</v>
      </c>
      <c r="H3" s="82">
        <v>1074</v>
      </c>
      <c r="I3" s="82">
        <v>951</v>
      </c>
      <c r="J3" s="82">
        <v>0.67973372781065089</v>
      </c>
      <c r="K3" s="82">
        <v>0.71348762968874702</v>
      </c>
      <c r="L3" s="82">
        <v>0.73713109128345922</v>
      </c>
      <c r="M3" s="82">
        <v>0.67735042735042739</v>
      </c>
      <c r="N3" s="82">
        <v>0.71073362875430823</v>
      </c>
      <c r="O3" s="82">
        <v>0.70952843947496358</v>
      </c>
    </row>
    <row r="4" spans="1:15">
      <c r="A4" s="82" t="s">
        <v>532</v>
      </c>
      <c r="B4" s="82">
        <v>735</v>
      </c>
      <c r="C4" s="82">
        <v>750</v>
      </c>
      <c r="D4" s="82">
        <v>787</v>
      </c>
      <c r="E4" s="82">
        <v>855</v>
      </c>
      <c r="F4" s="82">
        <v>507</v>
      </c>
      <c r="G4" s="82">
        <v>538</v>
      </c>
      <c r="H4" s="82">
        <v>568</v>
      </c>
      <c r="I4" s="82">
        <v>580</v>
      </c>
      <c r="J4" s="82">
        <v>0.68979591836734699</v>
      </c>
      <c r="K4" s="82">
        <v>0.71733333333333338</v>
      </c>
      <c r="L4" s="82">
        <v>0.72172808132147392</v>
      </c>
      <c r="M4" s="82">
        <v>0.67836257309941517</v>
      </c>
      <c r="N4" s="82">
        <v>0.70994718309859151</v>
      </c>
      <c r="O4" s="82">
        <v>0.70484949832775923</v>
      </c>
    </row>
    <row r="5" spans="1:15">
      <c r="A5" s="82" t="s">
        <v>649</v>
      </c>
      <c r="B5" s="82">
        <v>483</v>
      </c>
      <c r="C5" s="82">
        <v>336</v>
      </c>
      <c r="D5" s="82">
        <v>342</v>
      </c>
      <c r="E5" s="82">
        <v>425</v>
      </c>
      <c r="F5" s="82">
        <v>283</v>
      </c>
      <c r="G5" s="82">
        <v>223</v>
      </c>
      <c r="H5" s="82">
        <v>206</v>
      </c>
      <c r="I5" s="82">
        <v>283</v>
      </c>
      <c r="J5" s="82">
        <v>0.58592132505175987</v>
      </c>
      <c r="K5" s="82">
        <v>0.66369047619047616</v>
      </c>
      <c r="L5" s="82">
        <v>0.60233918128654973</v>
      </c>
      <c r="M5" s="82">
        <v>0.66588235294117648</v>
      </c>
      <c r="N5" s="82">
        <v>0.61326442721791563</v>
      </c>
      <c r="O5" s="82">
        <v>0.64551223934723478</v>
      </c>
    </row>
    <row r="6" spans="1:15">
      <c r="A6" s="82" t="s">
        <v>650</v>
      </c>
      <c r="B6" s="82">
        <v>605</v>
      </c>
      <c r="C6" s="82">
        <v>756</v>
      </c>
      <c r="D6" s="82">
        <v>800</v>
      </c>
      <c r="E6" s="82">
        <v>766</v>
      </c>
      <c r="F6" s="82">
        <v>375</v>
      </c>
      <c r="G6" s="82">
        <v>456</v>
      </c>
      <c r="H6" s="82">
        <v>500</v>
      </c>
      <c r="I6" s="82">
        <v>471</v>
      </c>
      <c r="J6" s="82">
        <v>0.6198347107438017</v>
      </c>
      <c r="K6" s="82">
        <v>0.60317460317460314</v>
      </c>
      <c r="L6" s="82">
        <v>0.625</v>
      </c>
      <c r="M6" s="82">
        <v>0.61488250652741516</v>
      </c>
      <c r="N6" s="82">
        <v>0.6159185562239704</v>
      </c>
      <c r="O6" s="82">
        <v>0.61455641688199825</v>
      </c>
    </row>
    <row r="7" spans="1:15">
      <c r="A7" s="82" t="s">
        <v>20</v>
      </c>
      <c r="B7" s="82">
        <v>1519</v>
      </c>
      <c r="C7" s="82">
        <v>1519</v>
      </c>
      <c r="D7" s="82">
        <v>1551</v>
      </c>
      <c r="E7" s="82">
        <v>1454</v>
      </c>
      <c r="F7" s="82">
        <v>1071</v>
      </c>
      <c r="G7" s="82">
        <v>1090</v>
      </c>
      <c r="H7" s="82">
        <v>1092</v>
      </c>
      <c r="I7" s="82">
        <v>1008</v>
      </c>
      <c r="J7" s="82">
        <v>0.70506912442396308</v>
      </c>
      <c r="K7" s="82">
        <v>0.71757735352205398</v>
      </c>
      <c r="L7" s="82">
        <v>0.7040618955512572</v>
      </c>
      <c r="M7" s="82">
        <v>0.69325997248968363</v>
      </c>
      <c r="N7" s="82">
        <v>0.70886903464807149</v>
      </c>
      <c r="O7" s="82">
        <v>0.70512820512820518</v>
      </c>
    </row>
    <row r="8" spans="1:15">
      <c r="A8" s="82" t="s">
        <v>534</v>
      </c>
      <c r="B8" s="82">
        <v>997</v>
      </c>
      <c r="C8" s="82">
        <v>1018</v>
      </c>
      <c r="D8" s="82">
        <v>990</v>
      </c>
      <c r="E8" s="82">
        <v>1077</v>
      </c>
      <c r="F8" s="82">
        <v>735</v>
      </c>
      <c r="G8" s="82">
        <v>764</v>
      </c>
      <c r="H8" s="82">
        <v>721</v>
      </c>
      <c r="I8" s="82">
        <v>781</v>
      </c>
      <c r="J8" s="82">
        <v>0.7372116349047142</v>
      </c>
      <c r="K8" s="82">
        <v>0.75049115913555997</v>
      </c>
      <c r="L8" s="82">
        <v>0.72828282828282831</v>
      </c>
      <c r="M8" s="82">
        <v>0.72516248839368613</v>
      </c>
      <c r="N8" s="82">
        <v>0.73876871880199668</v>
      </c>
      <c r="O8" s="82">
        <v>0.73452188006482977</v>
      </c>
    </row>
    <row r="9" spans="1:15">
      <c r="A9" s="82" t="s">
        <v>566</v>
      </c>
      <c r="B9" s="82">
        <v>325</v>
      </c>
      <c r="C9" s="82">
        <v>471</v>
      </c>
      <c r="D9" s="82">
        <v>754</v>
      </c>
      <c r="E9" s="82">
        <v>745</v>
      </c>
      <c r="F9" s="82">
        <v>186</v>
      </c>
      <c r="G9" s="82">
        <v>277</v>
      </c>
      <c r="H9" s="82">
        <v>404</v>
      </c>
      <c r="I9" s="82">
        <v>394</v>
      </c>
      <c r="J9" s="82">
        <v>0.5723076923076923</v>
      </c>
      <c r="K9" s="82">
        <v>0.58811040339702758</v>
      </c>
      <c r="L9" s="82">
        <v>0.53580901856763929</v>
      </c>
      <c r="M9" s="82">
        <v>0.5288590604026846</v>
      </c>
      <c r="N9" s="82">
        <v>0.55935483870967739</v>
      </c>
      <c r="O9" s="82">
        <v>0.54568527918781728</v>
      </c>
    </row>
    <row r="10" spans="1:15">
      <c r="A10" s="82" t="s">
        <v>519</v>
      </c>
      <c r="B10" s="82">
        <v>691</v>
      </c>
      <c r="C10" s="82">
        <v>698</v>
      </c>
      <c r="D10" s="82">
        <v>786</v>
      </c>
      <c r="E10" s="82">
        <v>759</v>
      </c>
      <c r="F10" s="82">
        <v>452</v>
      </c>
      <c r="G10" s="82">
        <v>463</v>
      </c>
      <c r="H10" s="82">
        <v>554</v>
      </c>
      <c r="I10" s="82">
        <v>513</v>
      </c>
      <c r="J10" s="82">
        <v>0.65412445730824886</v>
      </c>
      <c r="K10" s="82">
        <v>0.66332378223495703</v>
      </c>
      <c r="L10" s="82">
        <v>0.7048346055979644</v>
      </c>
      <c r="M10" s="82">
        <v>0.67588932806324109</v>
      </c>
      <c r="N10" s="82">
        <v>0.67540229885057468</v>
      </c>
      <c r="O10" s="82">
        <v>0.68212215782434238</v>
      </c>
    </row>
    <row r="11" spans="1:15">
      <c r="A11" s="82" t="s">
        <v>80</v>
      </c>
      <c r="B11" s="82">
        <v>805</v>
      </c>
      <c r="C11" s="82">
        <v>708</v>
      </c>
      <c r="D11" s="82">
        <v>837</v>
      </c>
      <c r="E11" s="82">
        <v>838</v>
      </c>
      <c r="F11" s="82">
        <v>525</v>
      </c>
      <c r="G11" s="82">
        <v>457</v>
      </c>
      <c r="H11" s="82">
        <v>578</v>
      </c>
      <c r="I11" s="82">
        <v>565</v>
      </c>
      <c r="J11" s="82">
        <v>0.65217391304347827</v>
      </c>
      <c r="K11" s="82">
        <v>0.64548022598870058</v>
      </c>
      <c r="L11" s="82">
        <v>0.69056152927120673</v>
      </c>
      <c r="M11" s="82">
        <v>0.67422434367541761</v>
      </c>
      <c r="N11" s="82">
        <v>0.66382978723404251</v>
      </c>
      <c r="O11" s="82">
        <v>0.67142257658413762</v>
      </c>
    </row>
  </sheetData>
  <pageMargins left="0.75" right="0.75" top="1" bottom="1" header="0.5" footer="0.5"/>
  <headerFooter alignWithMargins="0">
    <oddHeader>&amp;A</oddHeader>
    <oddFooter>Page &amp;P</oddFooter>
  </headerFooter>
</worksheet>
</file>

<file path=xl/worksheets/sheet21.xml><?xml version="1.0" encoding="utf-8"?>
<worksheet xmlns="http://schemas.openxmlformats.org/spreadsheetml/2006/main" xmlns:r="http://schemas.openxmlformats.org/officeDocument/2006/relationships">
  <dimension ref="A1:M11"/>
  <sheetViews>
    <sheetView workbookViewId="0">
      <selection activeCell="E1" sqref="E1"/>
    </sheetView>
  </sheetViews>
  <sheetFormatPr defaultRowHeight="15"/>
  <cols>
    <col min="1" max="16384" width="9.140625" style="82"/>
  </cols>
  <sheetData>
    <row r="1" spans="1:13">
      <c r="A1" s="82" t="s">
        <v>94</v>
      </c>
      <c r="B1" s="82" t="s">
        <v>402</v>
      </c>
      <c r="C1" s="82" t="s">
        <v>403</v>
      </c>
      <c r="D1" s="82" t="s">
        <v>404</v>
      </c>
      <c r="E1" s="82" t="s">
        <v>818</v>
      </c>
      <c r="F1" s="82" t="s">
        <v>405</v>
      </c>
      <c r="G1" s="82" t="s">
        <v>406</v>
      </c>
      <c r="H1" s="82" t="s">
        <v>407</v>
      </c>
      <c r="I1" s="82" t="s">
        <v>819</v>
      </c>
      <c r="J1" s="82" t="s">
        <v>408</v>
      </c>
      <c r="K1" s="82" t="s">
        <v>409</v>
      </c>
      <c r="L1" s="82" t="s">
        <v>410</v>
      </c>
      <c r="M1" s="82" t="s">
        <v>820</v>
      </c>
    </row>
    <row r="2" spans="1:13">
      <c r="A2" s="82" t="s">
        <v>504</v>
      </c>
      <c r="B2" s="82">
        <v>880</v>
      </c>
      <c r="C2" s="82">
        <v>933</v>
      </c>
      <c r="D2" s="82">
        <v>1057</v>
      </c>
      <c r="E2" s="82">
        <v>1096</v>
      </c>
      <c r="F2" s="82">
        <v>922.5</v>
      </c>
      <c r="G2" s="82">
        <v>994</v>
      </c>
      <c r="H2" s="82">
        <v>1105.5</v>
      </c>
      <c r="I2" s="82">
        <v>1154</v>
      </c>
      <c r="J2" s="82">
        <v>85</v>
      </c>
      <c r="K2" s="82">
        <v>122</v>
      </c>
      <c r="L2" s="82">
        <v>97</v>
      </c>
      <c r="M2" s="82">
        <v>116</v>
      </c>
    </row>
    <row r="3" spans="1:13">
      <c r="A3" s="82" t="s">
        <v>648</v>
      </c>
      <c r="B3" s="82">
        <v>1621</v>
      </c>
      <c r="C3" s="82">
        <v>1689</v>
      </c>
      <c r="D3" s="82">
        <v>2021</v>
      </c>
      <c r="E3" s="82">
        <v>2106</v>
      </c>
      <c r="F3" s="82">
        <v>1766</v>
      </c>
      <c r="G3" s="82">
        <v>1837.5</v>
      </c>
      <c r="H3" s="82">
        <v>2205.5</v>
      </c>
      <c r="I3" s="82">
        <v>2266.5</v>
      </c>
      <c r="J3" s="82">
        <v>290</v>
      </c>
      <c r="K3" s="82">
        <v>297</v>
      </c>
      <c r="L3" s="82">
        <v>369</v>
      </c>
      <c r="M3" s="82">
        <v>321</v>
      </c>
    </row>
    <row r="4" spans="1:13">
      <c r="A4" s="82" t="s">
        <v>532</v>
      </c>
      <c r="B4" s="82">
        <v>983</v>
      </c>
      <c r="C4" s="82">
        <v>911</v>
      </c>
      <c r="D4" s="82">
        <v>974</v>
      </c>
      <c r="E4" s="82">
        <v>1052</v>
      </c>
      <c r="F4" s="82">
        <v>1094.5</v>
      </c>
      <c r="G4" s="82">
        <v>1003</v>
      </c>
      <c r="H4" s="82">
        <v>1057.5</v>
      </c>
      <c r="I4" s="82">
        <v>1147</v>
      </c>
      <c r="J4" s="82">
        <v>223</v>
      </c>
      <c r="K4" s="82">
        <v>184</v>
      </c>
      <c r="L4" s="82">
        <v>167</v>
      </c>
      <c r="M4" s="82">
        <v>190</v>
      </c>
    </row>
    <row r="5" spans="1:13">
      <c r="A5" s="82" t="s">
        <v>649</v>
      </c>
      <c r="B5" s="82">
        <v>1094</v>
      </c>
      <c r="C5" s="82">
        <v>1190</v>
      </c>
      <c r="D5" s="82">
        <v>1203</v>
      </c>
      <c r="E5" s="82">
        <v>1281</v>
      </c>
      <c r="F5" s="82">
        <v>1158</v>
      </c>
      <c r="G5" s="82">
        <v>1256</v>
      </c>
      <c r="H5" s="82">
        <v>1257.5</v>
      </c>
      <c r="I5" s="82">
        <v>1335.5</v>
      </c>
      <c r="J5" s="82">
        <v>128</v>
      </c>
      <c r="K5" s="82">
        <v>132</v>
      </c>
      <c r="L5" s="82">
        <v>109</v>
      </c>
      <c r="M5" s="82">
        <v>109</v>
      </c>
    </row>
    <row r="6" spans="1:13">
      <c r="A6" s="82" t="s">
        <v>650</v>
      </c>
      <c r="B6" s="82">
        <v>837</v>
      </c>
      <c r="C6" s="82">
        <v>837</v>
      </c>
      <c r="D6" s="82">
        <v>757</v>
      </c>
      <c r="E6" s="82">
        <v>804</v>
      </c>
      <c r="F6" s="82">
        <v>898</v>
      </c>
      <c r="G6" s="82">
        <v>893.5</v>
      </c>
      <c r="H6" s="82">
        <v>809.5</v>
      </c>
      <c r="I6" s="82">
        <v>878</v>
      </c>
      <c r="J6" s="82">
        <v>122</v>
      </c>
      <c r="K6" s="82">
        <v>113</v>
      </c>
      <c r="L6" s="82">
        <v>105</v>
      </c>
      <c r="M6" s="82">
        <v>148</v>
      </c>
    </row>
    <row r="7" spans="1:13">
      <c r="A7" s="82" t="s">
        <v>20</v>
      </c>
      <c r="B7" s="82">
        <v>1454</v>
      </c>
      <c r="C7" s="82">
        <v>1481</v>
      </c>
      <c r="D7" s="82">
        <v>1586</v>
      </c>
      <c r="E7" s="82">
        <v>1584</v>
      </c>
      <c r="F7" s="82">
        <v>1592</v>
      </c>
      <c r="G7" s="82">
        <v>1617</v>
      </c>
      <c r="H7" s="82">
        <v>1730</v>
      </c>
      <c r="I7" s="82">
        <v>1733.5</v>
      </c>
      <c r="J7" s="82">
        <v>276</v>
      </c>
      <c r="K7" s="82">
        <v>272</v>
      </c>
      <c r="L7" s="82">
        <v>288</v>
      </c>
      <c r="M7" s="82">
        <v>299</v>
      </c>
    </row>
    <row r="8" spans="1:13">
      <c r="A8" s="82" t="s">
        <v>534</v>
      </c>
      <c r="B8" s="82">
        <v>1622</v>
      </c>
      <c r="C8" s="82">
        <v>1608</v>
      </c>
      <c r="D8" s="82">
        <v>1642</v>
      </c>
      <c r="E8" s="82">
        <v>1688</v>
      </c>
      <c r="F8" s="82">
        <v>1819</v>
      </c>
      <c r="G8" s="82">
        <v>1813</v>
      </c>
      <c r="H8" s="82">
        <v>1846</v>
      </c>
      <c r="I8" s="82">
        <v>1899.5</v>
      </c>
      <c r="J8" s="82">
        <v>394</v>
      </c>
      <c r="K8" s="82">
        <v>410</v>
      </c>
      <c r="L8" s="82">
        <v>408</v>
      </c>
      <c r="M8" s="82">
        <v>423</v>
      </c>
    </row>
    <row r="9" spans="1:13">
      <c r="A9" s="82" t="s">
        <v>566</v>
      </c>
      <c r="B9" s="82">
        <v>603</v>
      </c>
      <c r="C9" s="82">
        <v>599</v>
      </c>
      <c r="D9" s="82">
        <v>600</v>
      </c>
      <c r="E9" s="82">
        <v>637</v>
      </c>
      <c r="F9" s="82">
        <v>640.5</v>
      </c>
      <c r="G9" s="82">
        <v>636.5</v>
      </c>
      <c r="H9" s="82">
        <v>645</v>
      </c>
      <c r="I9" s="82">
        <v>675</v>
      </c>
      <c r="J9" s="82">
        <v>75</v>
      </c>
      <c r="K9" s="82">
        <v>75</v>
      </c>
      <c r="L9" s="82">
        <v>90</v>
      </c>
      <c r="M9" s="82">
        <v>76</v>
      </c>
    </row>
    <row r="10" spans="1:13">
      <c r="A10" s="82" t="s">
        <v>519</v>
      </c>
      <c r="B10" s="82">
        <v>716</v>
      </c>
      <c r="C10" s="82">
        <v>738</v>
      </c>
      <c r="D10" s="82">
        <v>682</v>
      </c>
      <c r="E10" s="82">
        <v>738</v>
      </c>
      <c r="F10" s="82">
        <v>748</v>
      </c>
      <c r="G10" s="82">
        <v>770</v>
      </c>
      <c r="H10" s="82">
        <v>723</v>
      </c>
      <c r="I10" s="82">
        <v>780.5</v>
      </c>
      <c r="J10" s="82">
        <v>64</v>
      </c>
      <c r="K10" s="82">
        <v>64</v>
      </c>
      <c r="L10" s="82">
        <v>82</v>
      </c>
      <c r="M10" s="82">
        <v>85</v>
      </c>
    </row>
    <row r="11" spans="1:13">
      <c r="A11" s="82" t="s">
        <v>80</v>
      </c>
      <c r="B11" s="82">
        <v>1014</v>
      </c>
      <c r="C11" s="82">
        <v>1032</v>
      </c>
      <c r="D11" s="82">
        <v>1088</v>
      </c>
      <c r="E11" s="82">
        <v>1109</v>
      </c>
      <c r="F11" s="82">
        <v>1057.5</v>
      </c>
      <c r="G11" s="82">
        <v>1083</v>
      </c>
      <c r="H11" s="82">
        <v>1131</v>
      </c>
      <c r="I11" s="82">
        <v>1141</v>
      </c>
      <c r="J11" s="82">
        <v>87</v>
      </c>
      <c r="K11" s="82">
        <v>102</v>
      </c>
      <c r="L11" s="82">
        <v>86</v>
      </c>
      <c r="M11" s="82">
        <v>64</v>
      </c>
    </row>
  </sheetData>
  <pageMargins left="0.75" right="0.75" top="1" bottom="1" header="0.5" footer="0.5"/>
  <headerFooter alignWithMargins="0">
    <oddHeader>&amp;A</oddHeader>
    <oddFooter>Page &amp;P</oddFooter>
  </headerFooter>
</worksheet>
</file>

<file path=xl/worksheets/sheet22.xml><?xml version="1.0" encoding="utf-8"?>
<worksheet xmlns="http://schemas.openxmlformats.org/spreadsheetml/2006/main" xmlns:r="http://schemas.openxmlformats.org/officeDocument/2006/relationships">
  <dimension ref="A1:O11"/>
  <sheetViews>
    <sheetView workbookViewId="0">
      <selection activeCell="E1" sqref="E1"/>
    </sheetView>
  </sheetViews>
  <sheetFormatPr defaultRowHeight="15"/>
  <cols>
    <col min="1" max="16384" width="9.140625" style="82"/>
  </cols>
  <sheetData>
    <row r="1" spans="1:15">
      <c r="A1" s="82" t="s">
        <v>94</v>
      </c>
      <c r="B1" s="82" t="s">
        <v>464</v>
      </c>
      <c r="C1" s="82" t="s">
        <v>465</v>
      </c>
      <c r="D1" s="82" t="s">
        <v>466</v>
      </c>
      <c r="E1" s="82" t="s">
        <v>821</v>
      </c>
      <c r="F1" s="82" t="s">
        <v>467</v>
      </c>
      <c r="G1" s="82" t="s">
        <v>468</v>
      </c>
      <c r="H1" s="82" t="s">
        <v>469</v>
      </c>
      <c r="I1" s="82" t="s">
        <v>822</v>
      </c>
      <c r="J1" s="82" t="s">
        <v>474</v>
      </c>
      <c r="K1" s="82" t="s">
        <v>475</v>
      </c>
      <c r="L1" s="82" t="s">
        <v>476</v>
      </c>
      <c r="M1" s="82" t="s">
        <v>823</v>
      </c>
      <c r="N1" s="82" t="s">
        <v>737</v>
      </c>
      <c r="O1" s="82" t="s">
        <v>738</v>
      </c>
    </row>
    <row r="2" spans="1:15">
      <c r="A2" s="82" t="s">
        <v>504</v>
      </c>
      <c r="B2" s="82">
        <v>614</v>
      </c>
      <c r="C2" s="82">
        <v>568</v>
      </c>
      <c r="D2" s="82">
        <v>695</v>
      </c>
      <c r="E2" s="82">
        <v>836</v>
      </c>
      <c r="F2" s="82">
        <v>214</v>
      </c>
      <c r="G2" s="82">
        <v>186</v>
      </c>
      <c r="H2" s="82">
        <v>241</v>
      </c>
      <c r="I2" s="82">
        <v>272</v>
      </c>
      <c r="J2" s="82">
        <v>0.34853420195439738</v>
      </c>
      <c r="K2" s="82">
        <v>0.32746478873239437</v>
      </c>
      <c r="L2" s="82">
        <v>0.34676258992805753</v>
      </c>
      <c r="M2" s="82">
        <v>0.32535885167464113</v>
      </c>
      <c r="N2" s="82">
        <v>0.34150239744272776</v>
      </c>
      <c r="O2" s="82">
        <v>0.33301572177227251</v>
      </c>
    </row>
    <row r="3" spans="1:15">
      <c r="A3" s="82" t="s">
        <v>648</v>
      </c>
      <c r="B3" s="82">
        <v>1169</v>
      </c>
      <c r="C3" s="82">
        <v>1445</v>
      </c>
      <c r="D3" s="82">
        <v>1398</v>
      </c>
      <c r="E3" s="82">
        <v>1457</v>
      </c>
      <c r="F3" s="82">
        <v>449</v>
      </c>
      <c r="G3" s="82">
        <v>633</v>
      </c>
      <c r="H3" s="82">
        <v>552</v>
      </c>
      <c r="I3" s="82">
        <v>624</v>
      </c>
      <c r="J3" s="82">
        <v>0.38408896492728828</v>
      </c>
      <c r="K3" s="82">
        <v>0.43806228373702422</v>
      </c>
      <c r="L3" s="82">
        <v>0.39484978540772531</v>
      </c>
      <c r="M3" s="82">
        <v>0.42827728208647908</v>
      </c>
      <c r="N3" s="82">
        <v>0.40727816550348955</v>
      </c>
      <c r="O3" s="82">
        <v>0.42069767441860467</v>
      </c>
    </row>
    <row r="4" spans="1:15">
      <c r="A4" s="82" t="s">
        <v>532</v>
      </c>
      <c r="B4" s="82">
        <v>584</v>
      </c>
      <c r="C4" s="82">
        <v>674</v>
      </c>
      <c r="D4" s="82">
        <v>592</v>
      </c>
      <c r="E4" s="82">
        <v>600</v>
      </c>
      <c r="F4" s="82">
        <v>292</v>
      </c>
      <c r="G4" s="82">
        <v>329</v>
      </c>
      <c r="H4" s="82">
        <v>307</v>
      </c>
      <c r="I4" s="82">
        <v>272</v>
      </c>
      <c r="J4" s="82">
        <v>0.5</v>
      </c>
      <c r="K4" s="82">
        <v>0.48813056379821956</v>
      </c>
      <c r="L4" s="82">
        <v>0.51858108108108103</v>
      </c>
      <c r="M4" s="82">
        <v>0.45333333333333331</v>
      </c>
      <c r="N4" s="82">
        <v>0.50162162162162161</v>
      </c>
      <c r="O4" s="82">
        <v>0.48660235798499463</v>
      </c>
    </row>
    <row r="5" spans="1:15">
      <c r="A5" s="82" t="s">
        <v>649</v>
      </c>
      <c r="B5" s="82">
        <v>532</v>
      </c>
      <c r="C5" s="82">
        <v>534</v>
      </c>
      <c r="D5" s="82">
        <v>613</v>
      </c>
      <c r="E5" s="82">
        <v>638</v>
      </c>
      <c r="F5" s="82">
        <v>120</v>
      </c>
      <c r="G5" s="82">
        <v>143</v>
      </c>
      <c r="H5" s="82">
        <v>144</v>
      </c>
      <c r="I5" s="82">
        <v>169</v>
      </c>
      <c r="J5" s="82">
        <v>0.22556390977443608</v>
      </c>
      <c r="K5" s="82">
        <v>0.26779026217228463</v>
      </c>
      <c r="L5" s="82">
        <v>0.23491027732463296</v>
      </c>
      <c r="M5" s="82">
        <v>0.26489028213166144</v>
      </c>
      <c r="N5" s="82">
        <v>0.24240619416319237</v>
      </c>
      <c r="O5" s="82">
        <v>0.25546218487394956</v>
      </c>
    </row>
    <row r="6" spans="1:15">
      <c r="A6" s="82" t="s">
        <v>650</v>
      </c>
      <c r="B6" s="82">
        <v>682</v>
      </c>
      <c r="C6" s="82">
        <v>631</v>
      </c>
      <c r="D6" s="82">
        <v>602</v>
      </c>
      <c r="E6" s="82">
        <v>653</v>
      </c>
      <c r="F6" s="82">
        <v>328</v>
      </c>
      <c r="G6" s="82">
        <v>231</v>
      </c>
      <c r="H6" s="82">
        <v>218</v>
      </c>
      <c r="I6" s="82">
        <v>219</v>
      </c>
      <c r="J6" s="82">
        <v>0.48093841642228741</v>
      </c>
      <c r="K6" s="82">
        <v>0.36608557844690964</v>
      </c>
      <c r="L6" s="82">
        <v>0.36212624584717606</v>
      </c>
      <c r="M6" s="82">
        <v>0.33537519142419603</v>
      </c>
      <c r="N6" s="82">
        <v>0.40574412532637077</v>
      </c>
      <c r="O6" s="82">
        <v>0.35418875927889715</v>
      </c>
    </row>
    <row r="7" spans="1:15">
      <c r="A7" s="82" t="s">
        <v>20</v>
      </c>
      <c r="B7" s="82">
        <v>1133</v>
      </c>
      <c r="C7" s="82">
        <v>1218</v>
      </c>
      <c r="D7" s="82">
        <v>1233</v>
      </c>
      <c r="E7" s="82">
        <v>1338</v>
      </c>
      <c r="F7" s="82">
        <v>582</v>
      </c>
      <c r="G7" s="82">
        <v>640</v>
      </c>
      <c r="H7" s="82">
        <v>635</v>
      </c>
      <c r="I7" s="82">
        <v>668</v>
      </c>
      <c r="J7" s="82">
        <v>0.51368049426301854</v>
      </c>
      <c r="K7" s="82">
        <v>0.52545155993431858</v>
      </c>
      <c r="L7" s="82">
        <v>0.51500405515004055</v>
      </c>
      <c r="M7" s="82">
        <v>0.49925261584454411</v>
      </c>
      <c r="N7" s="82">
        <v>0.5181361607142857</v>
      </c>
      <c r="O7" s="82">
        <v>0.51280021113750329</v>
      </c>
    </row>
    <row r="8" spans="1:15">
      <c r="A8" s="82" t="s">
        <v>534</v>
      </c>
      <c r="B8" s="82">
        <v>873</v>
      </c>
      <c r="C8" s="82">
        <v>896</v>
      </c>
      <c r="D8" s="82">
        <v>915</v>
      </c>
      <c r="E8" s="82">
        <v>983</v>
      </c>
      <c r="F8" s="82">
        <v>475</v>
      </c>
      <c r="G8" s="82">
        <v>466</v>
      </c>
      <c r="H8" s="82">
        <v>501</v>
      </c>
      <c r="I8" s="82">
        <v>494</v>
      </c>
      <c r="J8" s="82">
        <v>0.54410080183276055</v>
      </c>
      <c r="K8" s="82">
        <v>0.5200892857142857</v>
      </c>
      <c r="L8" s="82">
        <v>0.54754098360655734</v>
      </c>
      <c r="M8" s="82">
        <v>0.50254323499491349</v>
      </c>
      <c r="N8" s="82">
        <v>0.53725782414307</v>
      </c>
      <c r="O8" s="82">
        <v>0.5229062276306371</v>
      </c>
    </row>
    <row r="9" spans="1:15">
      <c r="A9" s="82" t="s">
        <v>566</v>
      </c>
      <c r="B9" s="82">
        <v>377</v>
      </c>
      <c r="C9" s="82">
        <v>870</v>
      </c>
      <c r="D9" s="82">
        <v>887</v>
      </c>
      <c r="E9" s="82">
        <v>869</v>
      </c>
      <c r="F9" s="82">
        <v>130</v>
      </c>
      <c r="G9" s="82">
        <v>229</v>
      </c>
      <c r="H9" s="82">
        <v>229</v>
      </c>
      <c r="I9" s="82">
        <v>245</v>
      </c>
      <c r="J9" s="82">
        <v>0.34482758620689657</v>
      </c>
      <c r="K9" s="82">
        <v>0.26321839080459769</v>
      </c>
      <c r="L9" s="82">
        <v>0.25817361894024804</v>
      </c>
      <c r="M9" s="82">
        <v>0.28193325661680091</v>
      </c>
      <c r="N9" s="82">
        <v>0.27553889409559512</v>
      </c>
      <c r="O9" s="82">
        <v>0.26770753998476771</v>
      </c>
    </row>
    <row r="10" spans="1:15">
      <c r="A10" s="82" t="s">
        <v>519</v>
      </c>
      <c r="B10" s="82">
        <v>705</v>
      </c>
      <c r="C10" s="82">
        <v>768</v>
      </c>
      <c r="D10" s="82">
        <v>774</v>
      </c>
      <c r="E10" s="82">
        <v>657</v>
      </c>
      <c r="F10" s="82">
        <v>269</v>
      </c>
      <c r="G10" s="82">
        <v>307</v>
      </c>
      <c r="H10" s="82">
        <v>316</v>
      </c>
      <c r="I10" s="82">
        <v>304</v>
      </c>
      <c r="J10" s="82">
        <v>0.38156028368794326</v>
      </c>
      <c r="K10" s="82">
        <v>0.39973958333333331</v>
      </c>
      <c r="L10" s="82">
        <v>0.40826873385012918</v>
      </c>
      <c r="M10" s="82">
        <v>0.46270928462709282</v>
      </c>
      <c r="N10" s="82">
        <v>0.3969737427681353</v>
      </c>
      <c r="O10" s="82">
        <v>0.42155525238744884</v>
      </c>
    </row>
    <row r="11" spans="1:15">
      <c r="A11" s="82" t="s">
        <v>80</v>
      </c>
      <c r="B11" s="82">
        <v>647</v>
      </c>
      <c r="C11" s="82">
        <v>684</v>
      </c>
      <c r="D11" s="82">
        <v>643</v>
      </c>
      <c r="E11" s="82">
        <v>718</v>
      </c>
      <c r="F11" s="82">
        <v>233</v>
      </c>
      <c r="G11" s="82">
        <v>276</v>
      </c>
      <c r="H11" s="82">
        <v>248</v>
      </c>
      <c r="I11" s="82">
        <v>278</v>
      </c>
      <c r="J11" s="82">
        <v>0.36012364760432769</v>
      </c>
      <c r="K11" s="82">
        <v>0.40350877192982454</v>
      </c>
      <c r="L11" s="82">
        <v>0.38569206842923792</v>
      </c>
      <c r="M11" s="82">
        <v>0.38718662952646238</v>
      </c>
      <c r="N11" s="82">
        <v>0.38348530901722389</v>
      </c>
      <c r="O11" s="82">
        <v>0.39217603911980442</v>
      </c>
    </row>
  </sheetData>
  <pageMargins left="0.75" right="0.75" top="1" bottom="1" header="0.5" footer="0.5"/>
  <headerFooter alignWithMargins="0">
    <oddHeader>&amp;A</oddHeader>
    <oddFooter>Page &amp;P</oddFooter>
  </headerFooter>
</worksheet>
</file>

<file path=xl/worksheets/sheet23.xml><?xml version="1.0" encoding="utf-8"?>
<worksheet xmlns="http://schemas.openxmlformats.org/spreadsheetml/2006/main" xmlns:r="http://schemas.openxmlformats.org/officeDocument/2006/relationships">
  <dimension ref="A1:J11"/>
  <sheetViews>
    <sheetView workbookViewId="0">
      <selection activeCell="E1" sqref="E1"/>
    </sheetView>
  </sheetViews>
  <sheetFormatPr defaultRowHeight="15"/>
  <cols>
    <col min="1" max="16384" width="9.140625" style="82"/>
  </cols>
  <sheetData>
    <row r="1" spans="1:10">
      <c r="A1" s="82" t="s">
        <v>94</v>
      </c>
      <c r="B1" s="82" t="s">
        <v>642</v>
      </c>
      <c r="C1" s="82" t="s">
        <v>643</v>
      </c>
      <c r="D1" s="82" t="s">
        <v>644</v>
      </c>
      <c r="E1" s="82" t="s">
        <v>824</v>
      </c>
      <c r="F1" s="82" t="s">
        <v>645</v>
      </c>
      <c r="G1" s="82" t="s">
        <v>646</v>
      </c>
      <c r="H1" s="82" t="s">
        <v>647</v>
      </c>
      <c r="I1" s="82" t="s">
        <v>825</v>
      </c>
      <c r="J1" s="82" t="s">
        <v>826</v>
      </c>
    </row>
    <row r="2" spans="1:10">
      <c r="A2" s="82" t="s">
        <v>504</v>
      </c>
      <c r="B2" s="82">
        <v>24031210</v>
      </c>
      <c r="C2" s="82">
        <v>23230256</v>
      </c>
      <c r="D2" s="82">
        <v>25374762</v>
      </c>
      <c r="E2" s="82">
        <v>26736965</v>
      </c>
      <c r="F2" s="82">
        <v>51970597</v>
      </c>
      <c r="G2" s="82">
        <v>44989453</v>
      </c>
      <c r="H2" s="82">
        <v>44201747</v>
      </c>
      <c r="I2" s="82">
        <v>46506146</v>
      </c>
      <c r="J2" s="82">
        <v>0.55522075575450092</v>
      </c>
    </row>
    <row r="3" spans="1:10">
      <c r="A3" s="82" t="s">
        <v>648</v>
      </c>
      <c r="B3" s="82">
        <v>29869914</v>
      </c>
      <c r="C3" s="82">
        <v>30631431</v>
      </c>
      <c r="D3" s="82">
        <v>34632241</v>
      </c>
      <c r="E3" s="82">
        <v>37845307</v>
      </c>
      <c r="F3" s="82">
        <v>53866818</v>
      </c>
      <c r="G3" s="82">
        <v>54462739</v>
      </c>
      <c r="H3" s="82">
        <v>58649446</v>
      </c>
      <c r="I3" s="82">
        <v>63151867</v>
      </c>
      <c r="J3" s="82">
        <v>0.58496884549096828</v>
      </c>
    </row>
    <row r="4" spans="1:10">
      <c r="A4" s="82" t="s">
        <v>532</v>
      </c>
      <c r="B4" s="82">
        <v>21374000</v>
      </c>
      <c r="C4" s="82">
        <v>21056000</v>
      </c>
      <c r="D4" s="82">
        <v>26317000</v>
      </c>
      <c r="E4" s="82">
        <v>27690000</v>
      </c>
      <c r="F4" s="82">
        <v>50102000</v>
      </c>
      <c r="G4" s="82">
        <v>53158000</v>
      </c>
      <c r="H4" s="82">
        <v>56230000</v>
      </c>
      <c r="I4" s="82">
        <v>57410000</v>
      </c>
      <c r="J4" s="82">
        <v>0.45002338157531863</v>
      </c>
    </row>
    <row r="5" spans="1:10">
      <c r="A5" s="82" t="s">
        <v>649</v>
      </c>
      <c r="B5" s="82">
        <v>22456673</v>
      </c>
      <c r="C5" s="82">
        <v>25788782</v>
      </c>
      <c r="D5" s="82">
        <v>28098559</v>
      </c>
      <c r="E5" s="82">
        <v>29869527</v>
      </c>
      <c r="F5" s="82">
        <v>51929676</v>
      </c>
      <c r="G5" s="82">
        <v>53514626</v>
      </c>
      <c r="H5" s="82">
        <v>52760767</v>
      </c>
      <c r="I5" s="82">
        <v>57846303</v>
      </c>
      <c r="J5" s="82">
        <v>0.51033391709527542</v>
      </c>
    </row>
    <row r="6" spans="1:10">
      <c r="A6" s="82" t="s">
        <v>650</v>
      </c>
      <c r="B6" s="82">
        <v>28050244</v>
      </c>
      <c r="C6" s="82">
        <v>28423322</v>
      </c>
      <c r="D6" s="82">
        <v>28920750</v>
      </c>
      <c r="E6" s="82">
        <v>30349133</v>
      </c>
      <c r="F6" s="82">
        <v>52085149</v>
      </c>
      <c r="G6" s="82">
        <v>51467714</v>
      </c>
      <c r="H6" s="82">
        <v>49754301</v>
      </c>
      <c r="I6" s="82">
        <v>52079391</v>
      </c>
      <c r="J6" s="82">
        <v>0.57203131587716816</v>
      </c>
    </row>
    <row r="7" spans="1:10">
      <c r="A7" s="82" t="s">
        <v>20</v>
      </c>
      <c r="B7" s="82">
        <v>41544339</v>
      </c>
      <c r="C7" s="82">
        <v>44104624</v>
      </c>
      <c r="D7" s="82">
        <v>39790844</v>
      </c>
      <c r="E7" s="82">
        <v>52373863</v>
      </c>
      <c r="F7" s="82">
        <v>71173097</v>
      </c>
      <c r="G7" s="82">
        <v>72227373</v>
      </c>
      <c r="H7" s="82">
        <v>58228581</v>
      </c>
      <c r="I7" s="82">
        <v>77454200</v>
      </c>
      <c r="J7" s="82">
        <v>0.65542412613479184</v>
      </c>
    </row>
    <row r="8" spans="1:10">
      <c r="A8" s="82" t="s">
        <v>534</v>
      </c>
      <c r="B8" s="82">
        <v>35644800</v>
      </c>
      <c r="C8" s="82">
        <v>45068556</v>
      </c>
      <c r="D8" s="82">
        <v>45345979</v>
      </c>
      <c r="E8" s="82">
        <v>45700108</v>
      </c>
      <c r="F8" s="82">
        <v>67335157</v>
      </c>
      <c r="G8" s="82">
        <v>72997623</v>
      </c>
      <c r="H8" s="82">
        <v>74963274</v>
      </c>
      <c r="I8" s="82">
        <v>77109189</v>
      </c>
      <c r="J8" s="82">
        <v>0.6047655884398605</v>
      </c>
    </row>
    <row r="9" spans="1:10">
      <c r="A9" s="82" t="s">
        <v>566</v>
      </c>
      <c r="B9" s="82">
        <v>22214738</v>
      </c>
      <c r="C9" s="82">
        <v>23382392</v>
      </c>
      <c r="D9" s="82">
        <v>26973722</v>
      </c>
      <c r="E9" s="82">
        <v>26926739</v>
      </c>
      <c r="F9" s="82">
        <v>40443194</v>
      </c>
      <c r="G9" s="82">
        <v>42905690</v>
      </c>
      <c r="H9" s="82">
        <v>44470436</v>
      </c>
      <c r="I9" s="82">
        <v>46110235</v>
      </c>
      <c r="J9" s="82">
        <v>0.57895692429580881</v>
      </c>
    </row>
    <row r="10" spans="1:10">
      <c r="A10" s="82" t="s">
        <v>519</v>
      </c>
      <c r="B10" s="82">
        <v>13649999</v>
      </c>
      <c r="C10" s="82">
        <v>15467126</v>
      </c>
      <c r="D10" s="82">
        <v>20911308</v>
      </c>
      <c r="E10" s="82">
        <v>21124669</v>
      </c>
      <c r="F10" s="82">
        <v>29479685</v>
      </c>
      <c r="G10" s="82">
        <v>31902197</v>
      </c>
      <c r="H10" s="82">
        <v>37269811</v>
      </c>
      <c r="I10" s="82">
        <v>36836627</v>
      </c>
      <c r="J10" s="82">
        <v>0.54243791555282261</v>
      </c>
    </row>
    <row r="11" spans="1:10">
      <c r="A11" s="82" t="s">
        <v>80</v>
      </c>
      <c r="B11" s="82">
        <v>25398167</v>
      </c>
      <c r="C11" s="82">
        <v>26630498</v>
      </c>
      <c r="D11" s="82">
        <v>32822905</v>
      </c>
      <c r="E11" s="82">
        <v>34901829</v>
      </c>
      <c r="F11" s="82">
        <v>52311799</v>
      </c>
      <c r="G11" s="82">
        <v>55487153</v>
      </c>
      <c r="H11" s="82">
        <v>58511212</v>
      </c>
      <c r="I11" s="82">
        <v>60579098</v>
      </c>
      <c r="J11" s="82">
        <v>0.54047773623563311</v>
      </c>
    </row>
  </sheetData>
  <pageMargins left="0.75" right="0.75" top="1" bottom="1" header="0.5" footer="0.5"/>
  <headerFooter alignWithMargins="0">
    <oddHeader>&amp;A</oddHeader>
    <oddFooter>Page &amp;P</oddFooter>
  </headerFooter>
</worksheet>
</file>

<file path=xl/worksheets/sheet24.xml><?xml version="1.0" encoding="utf-8"?>
<worksheet xmlns="http://schemas.openxmlformats.org/spreadsheetml/2006/main" xmlns:r="http://schemas.openxmlformats.org/officeDocument/2006/relationships">
  <dimension ref="A1:G11"/>
  <sheetViews>
    <sheetView workbookViewId="0">
      <selection activeCell="E1" sqref="E1"/>
    </sheetView>
  </sheetViews>
  <sheetFormatPr defaultRowHeight="15"/>
  <cols>
    <col min="1" max="16384" width="9.140625" style="82"/>
  </cols>
  <sheetData>
    <row r="1" spans="1:7">
      <c r="A1" s="82" t="s">
        <v>94</v>
      </c>
      <c r="B1" s="82" t="s">
        <v>660</v>
      </c>
      <c r="C1" s="82" t="s">
        <v>827</v>
      </c>
      <c r="D1" s="82" t="s">
        <v>661</v>
      </c>
      <c r="E1" s="82" t="s">
        <v>828</v>
      </c>
      <c r="F1" s="82" t="s">
        <v>829</v>
      </c>
      <c r="G1" s="82" t="s">
        <v>826</v>
      </c>
    </row>
    <row r="2" spans="1:7">
      <c r="A2" s="82" t="s">
        <v>504</v>
      </c>
      <c r="B2" s="82">
        <v>39758314</v>
      </c>
      <c r="C2" s="82">
        <v>39686266</v>
      </c>
      <c r="D2" s="82">
        <v>4770</v>
      </c>
      <c r="E2" s="82">
        <v>4780</v>
      </c>
      <c r="F2" s="82">
        <v>-3.9004083796879826E-3</v>
      </c>
      <c r="G2" s="82">
        <v>8302.5661087866101</v>
      </c>
    </row>
    <row r="3" spans="1:7">
      <c r="A3" s="82" t="s">
        <v>648</v>
      </c>
      <c r="B3" s="82">
        <v>56509491</v>
      </c>
      <c r="C3" s="82">
        <v>58057812</v>
      </c>
      <c r="D3" s="82">
        <v>7918</v>
      </c>
      <c r="E3" s="82">
        <v>8516</v>
      </c>
      <c r="F3" s="82">
        <v>-4.4745452335189215E-2</v>
      </c>
      <c r="G3" s="82">
        <v>6817.497886331611</v>
      </c>
    </row>
    <row r="4" spans="1:7">
      <c r="A4" s="82" t="s">
        <v>532</v>
      </c>
      <c r="B4" s="82">
        <v>40500000</v>
      </c>
      <c r="C4" s="82">
        <v>42580000</v>
      </c>
      <c r="D4" s="82">
        <v>4433</v>
      </c>
      <c r="E4" s="82">
        <v>4665</v>
      </c>
      <c r="F4" s="82">
        <v>-9.2816217432170058E-4</v>
      </c>
      <c r="G4" s="82">
        <v>9127.5455519828502</v>
      </c>
    </row>
    <row r="5" spans="1:7">
      <c r="A5" s="82" t="s">
        <v>649</v>
      </c>
      <c r="B5" s="82">
        <v>39433605</v>
      </c>
      <c r="C5" s="82">
        <v>45581333</v>
      </c>
      <c r="D5" s="82">
        <v>5648</v>
      </c>
      <c r="E5" s="82">
        <v>5782</v>
      </c>
      <c r="F5" s="82">
        <v>0.12911230557276318</v>
      </c>
      <c r="G5" s="82">
        <v>7883.3159806295398</v>
      </c>
    </row>
    <row r="6" spans="1:7">
      <c r="A6" s="82" t="s">
        <v>650</v>
      </c>
      <c r="B6" s="82">
        <v>24289459</v>
      </c>
      <c r="C6" s="82">
        <v>27164117</v>
      </c>
      <c r="D6" s="82">
        <v>3907</v>
      </c>
      <c r="E6" s="82">
        <v>3954</v>
      </c>
      <c r="F6" s="82">
        <v>0.10505653384550506</v>
      </c>
      <c r="G6" s="82">
        <v>6870.0346484572583</v>
      </c>
    </row>
    <row r="7" spans="1:7">
      <c r="A7" s="82" t="s">
        <v>20</v>
      </c>
      <c r="B7" s="82">
        <v>64667373</v>
      </c>
      <c r="C7" s="82">
        <v>63428554</v>
      </c>
      <c r="D7" s="82">
        <v>6212</v>
      </c>
      <c r="E7" s="82">
        <v>6207</v>
      </c>
      <c r="F7" s="82">
        <v>-1.8366675069935466E-2</v>
      </c>
      <c r="G7" s="82">
        <v>10218.874496536169</v>
      </c>
    </row>
    <row r="8" spans="1:7">
      <c r="A8" s="82" t="s">
        <v>534</v>
      </c>
      <c r="B8" s="82">
        <v>61166034</v>
      </c>
      <c r="C8" s="82">
        <v>62953233</v>
      </c>
      <c r="D8" s="82">
        <v>6877</v>
      </c>
      <c r="E8" s="82">
        <v>6873</v>
      </c>
      <c r="F8" s="82">
        <v>2.981780695294273E-2</v>
      </c>
      <c r="G8" s="82">
        <v>9159.4984722828467</v>
      </c>
    </row>
    <row r="9" spans="1:7">
      <c r="A9" s="82" t="s">
        <v>566</v>
      </c>
      <c r="B9" s="82">
        <v>35604086</v>
      </c>
      <c r="C9" s="82">
        <v>38227375</v>
      </c>
      <c r="D9" s="82">
        <v>4028</v>
      </c>
      <c r="E9" s="82">
        <v>4283</v>
      </c>
      <c r="F9" s="82">
        <v>9.7550247370049494E-3</v>
      </c>
      <c r="G9" s="82">
        <v>8925.3735699276203</v>
      </c>
    </row>
    <row r="10" spans="1:7">
      <c r="A10" s="82" t="s">
        <v>519</v>
      </c>
      <c r="B10" s="82">
        <v>26962221</v>
      </c>
      <c r="C10" s="82">
        <v>26112414</v>
      </c>
      <c r="D10" s="82">
        <v>3705</v>
      </c>
      <c r="E10" s="82">
        <v>3814</v>
      </c>
      <c r="F10" s="82">
        <v>-5.9196591582273299E-2</v>
      </c>
      <c r="G10" s="82">
        <v>6846.4640797063448</v>
      </c>
    </row>
    <row r="11" spans="1:7">
      <c r="A11" s="82" t="s">
        <v>80</v>
      </c>
      <c r="B11" s="82">
        <v>36132516</v>
      </c>
      <c r="C11" s="82">
        <v>35305577</v>
      </c>
      <c r="D11" s="82">
        <v>4955</v>
      </c>
      <c r="E11" s="82">
        <v>5087</v>
      </c>
      <c r="F11" s="82">
        <v>-4.8240914899134416E-2</v>
      </c>
      <c r="G11" s="82">
        <v>6940.3532533909965</v>
      </c>
    </row>
  </sheetData>
  <pageMargins left="0.75" right="0.75" top="1" bottom="1" header="0.5" footer="0.5"/>
  <headerFooter alignWithMargins="0">
    <oddHeader>&amp;A</oddHeader>
    <oddFooter>Page &amp;P</oddFooter>
  </headerFooter>
</worksheet>
</file>

<file path=xl/worksheets/sheet25.xml><?xml version="1.0" encoding="utf-8"?>
<worksheet xmlns="http://schemas.openxmlformats.org/spreadsheetml/2006/main" xmlns:r="http://schemas.openxmlformats.org/officeDocument/2006/relationships">
  <dimension ref="A1:O67"/>
  <sheetViews>
    <sheetView workbookViewId="0">
      <selection activeCell="E1" sqref="E1"/>
    </sheetView>
  </sheetViews>
  <sheetFormatPr defaultRowHeight="15"/>
  <cols>
    <col min="1" max="16384" width="9.140625" style="82"/>
  </cols>
  <sheetData>
    <row r="1" spans="1:15">
      <c r="A1" s="82" t="s">
        <v>94</v>
      </c>
      <c r="B1" s="82" t="s">
        <v>95</v>
      </c>
      <c r="C1" s="82" t="s">
        <v>96</v>
      </c>
      <c r="D1" s="82" t="s">
        <v>97</v>
      </c>
      <c r="E1" s="82" t="s">
        <v>815</v>
      </c>
      <c r="F1" s="82" t="s">
        <v>98</v>
      </c>
      <c r="G1" s="82" t="s">
        <v>99</v>
      </c>
      <c r="H1" s="82" t="s">
        <v>100</v>
      </c>
      <c r="I1" s="82" t="s">
        <v>816</v>
      </c>
      <c r="J1" s="82" t="s">
        <v>101</v>
      </c>
      <c r="K1" s="82" t="s">
        <v>102</v>
      </c>
      <c r="L1" s="82" t="s">
        <v>103</v>
      </c>
      <c r="M1" s="82" t="s">
        <v>817</v>
      </c>
      <c r="N1" s="82" t="s">
        <v>737</v>
      </c>
      <c r="O1" s="82" t="s">
        <v>738</v>
      </c>
    </row>
    <row r="2" spans="1:15">
      <c r="A2" s="82" t="s">
        <v>830</v>
      </c>
      <c r="B2" s="82">
        <v>2613</v>
      </c>
      <c r="C2" s="82">
        <v>2535</v>
      </c>
      <c r="D2" s="82">
        <v>2628</v>
      </c>
      <c r="E2" s="82">
        <v>2647</v>
      </c>
      <c r="F2" s="82">
        <v>1930</v>
      </c>
      <c r="G2" s="82">
        <v>1934</v>
      </c>
      <c r="H2" s="82">
        <v>1931</v>
      </c>
      <c r="I2" s="82">
        <v>1995</v>
      </c>
      <c r="J2" s="82">
        <v>0.73861461921163418</v>
      </c>
      <c r="K2" s="82">
        <v>0.76291913214990137</v>
      </c>
      <c r="L2" s="82">
        <v>0.734779299847793</v>
      </c>
      <c r="M2" s="82">
        <v>0.7536834151870041</v>
      </c>
      <c r="N2" s="82">
        <v>0.74524176954732513</v>
      </c>
      <c r="O2" s="82">
        <v>0.75032010243277847</v>
      </c>
    </row>
    <row r="3" spans="1:15">
      <c r="A3" s="82" t="s">
        <v>33</v>
      </c>
      <c r="B3" s="82">
        <v>820</v>
      </c>
      <c r="C3" s="82">
        <v>664</v>
      </c>
      <c r="D3" s="82">
        <v>635</v>
      </c>
      <c r="E3" s="82">
        <v>608</v>
      </c>
      <c r="F3" s="82">
        <v>569</v>
      </c>
      <c r="G3" s="82">
        <v>465</v>
      </c>
      <c r="H3" s="82">
        <v>451</v>
      </c>
      <c r="I3" s="82">
        <v>457</v>
      </c>
      <c r="J3" s="82">
        <v>0.69390243902439019</v>
      </c>
      <c r="K3" s="82">
        <v>0.70030120481927716</v>
      </c>
      <c r="L3" s="82">
        <v>0.71023622047244095</v>
      </c>
      <c r="M3" s="82">
        <v>0.75164473684210531</v>
      </c>
      <c r="N3" s="82">
        <v>0.70080226521944311</v>
      </c>
      <c r="O3" s="82">
        <v>0.71997902464604091</v>
      </c>
    </row>
    <row r="4" spans="1:15">
      <c r="A4" s="82" t="s">
        <v>831</v>
      </c>
      <c r="B4" s="82">
        <v>1390</v>
      </c>
      <c r="C4" s="82">
        <v>1507</v>
      </c>
      <c r="D4" s="82">
        <v>1517</v>
      </c>
      <c r="E4" s="82">
        <v>1456</v>
      </c>
      <c r="F4" s="82">
        <v>1080</v>
      </c>
      <c r="G4" s="82">
        <v>1088</v>
      </c>
      <c r="H4" s="82">
        <v>1123</v>
      </c>
      <c r="I4" s="82">
        <v>1110</v>
      </c>
      <c r="J4" s="82">
        <v>0.7769784172661871</v>
      </c>
      <c r="K4" s="82">
        <v>0.72196416721964163</v>
      </c>
      <c r="L4" s="82">
        <v>0.74027686222808176</v>
      </c>
      <c r="M4" s="82">
        <v>0.76236263736263732</v>
      </c>
      <c r="N4" s="82">
        <v>0.7455822383325782</v>
      </c>
      <c r="O4" s="82">
        <v>0.74129464285714286</v>
      </c>
    </row>
    <row r="5" spans="1:15">
      <c r="A5" s="82" t="s">
        <v>34</v>
      </c>
      <c r="B5" s="82">
        <v>451</v>
      </c>
      <c r="C5" s="82">
        <v>528</v>
      </c>
      <c r="D5" s="82">
        <v>664</v>
      </c>
      <c r="E5" s="82">
        <v>708</v>
      </c>
      <c r="F5" s="82">
        <v>368</v>
      </c>
      <c r="G5" s="82">
        <v>421</v>
      </c>
      <c r="H5" s="82">
        <v>554</v>
      </c>
      <c r="I5" s="82">
        <v>592</v>
      </c>
      <c r="J5" s="82">
        <v>0.81596452328159641</v>
      </c>
      <c r="K5" s="82">
        <v>0.79734848484848486</v>
      </c>
      <c r="L5" s="82">
        <v>0.83433734939759041</v>
      </c>
      <c r="M5" s="82">
        <v>0.83615819209039544</v>
      </c>
      <c r="N5" s="82">
        <v>0.81740718198417528</v>
      </c>
      <c r="O5" s="82">
        <v>0.82473684210526321</v>
      </c>
    </row>
    <row r="6" spans="1:15">
      <c r="A6" s="82" t="s">
        <v>35</v>
      </c>
      <c r="B6" s="82">
        <v>3414</v>
      </c>
      <c r="C6" s="82">
        <v>2538</v>
      </c>
      <c r="D6" s="82">
        <v>2728</v>
      </c>
      <c r="E6" s="82">
        <v>1923</v>
      </c>
      <c r="F6" s="82">
        <v>2721</v>
      </c>
      <c r="G6" s="82">
        <v>2151</v>
      </c>
      <c r="H6" s="82">
        <v>2396</v>
      </c>
      <c r="I6" s="82">
        <v>1725</v>
      </c>
      <c r="J6" s="82">
        <v>0.79701230228470998</v>
      </c>
      <c r="K6" s="82">
        <v>0.84751773049645385</v>
      </c>
      <c r="L6" s="82">
        <v>0.8782991202346041</v>
      </c>
      <c r="M6" s="82">
        <v>0.89703588143525737</v>
      </c>
      <c r="N6" s="82">
        <v>0.83732718894009217</v>
      </c>
      <c r="O6" s="82">
        <v>0.87244401168451802</v>
      </c>
    </row>
    <row r="7" spans="1:15">
      <c r="A7" s="82" t="s">
        <v>36</v>
      </c>
      <c r="B7" s="82">
        <v>2552</v>
      </c>
      <c r="C7" s="82">
        <v>2731</v>
      </c>
      <c r="D7" s="82">
        <v>2619</v>
      </c>
      <c r="E7" s="82">
        <v>2582</v>
      </c>
      <c r="F7" s="82">
        <v>2086</v>
      </c>
      <c r="G7" s="82">
        <v>2187</v>
      </c>
      <c r="H7" s="82">
        <v>2266</v>
      </c>
      <c r="I7" s="82">
        <v>2219</v>
      </c>
      <c r="J7" s="82">
        <v>0.81739811912225702</v>
      </c>
      <c r="K7" s="82">
        <v>0.80080556572684003</v>
      </c>
      <c r="L7" s="82">
        <v>0.86521573119511264</v>
      </c>
      <c r="M7" s="82">
        <v>0.8594113090627421</v>
      </c>
      <c r="N7" s="82">
        <v>0.82751202227284237</v>
      </c>
      <c r="O7" s="82">
        <v>0.84114977307110439</v>
      </c>
    </row>
    <row r="8" spans="1:15">
      <c r="A8" s="82" t="s">
        <v>37</v>
      </c>
      <c r="B8" s="82">
        <v>1132</v>
      </c>
      <c r="C8" s="82">
        <v>1007</v>
      </c>
      <c r="D8" s="82">
        <v>1127</v>
      </c>
      <c r="E8" s="82">
        <v>1148</v>
      </c>
      <c r="F8" s="82">
        <v>647</v>
      </c>
      <c r="G8" s="82">
        <v>665</v>
      </c>
      <c r="H8" s="82">
        <v>718</v>
      </c>
      <c r="I8" s="82">
        <v>757</v>
      </c>
      <c r="J8" s="82">
        <v>0.57155477031802115</v>
      </c>
      <c r="K8" s="82">
        <v>0.660377358490566</v>
      </c>
      <c r="L8" s="82">
        <v>0.63708961845607803</v>
      </c>
      <c r="M8" s="82">
        <v>0.65940766550522645</v>
      </c>
      <c r="N8" s="82">
        <v>0.6215554194733619</v>
      </c>
      <c r="O8" s="82">
        <v>0.65204143814747106</v>
      </c>
    </row>
    <row r="9" spans="1:15">
      <c r="A9" s="82" t="s">
        <v>32</v>
      </c>
      <c r="B9" s="82">
        <v>555</v>
      </c>
      <c r="C9" s="82">
        <v>570</v>
      </c>
      <c r="D9" s="82">
        <v>541</v>
      </c>
      <c r="E9" s="82">
        <v>511</v>
      </c>
      <c r="F9" s="82">
        <v>325</v>
      </c>
      <c r="G9" s="82">
        <v>354</v>
      </c>
      <c r="H9" s="82">
        <v>330</v>
      </c>
      <c r="I9" s="82">
        <v>330</v>
      </c>
      <c r="J9" s="82">
        <v>0.5855855855855856</v>
      </c>
      <c r="K9" s="82">
        <v>0.62105263157894741</v>
      </c>
      <c r="L9" s="82">
        <v>0.60998151571164505</v>
      </c>
      <c r="M9" s="82">
        <v>0.64579256360078274</v>
      </c>
      <c r="N9" s="82">
        <v>0.60564225690276108</v>
      </c>
      <c r="O9" s="82">
        <v>0.62515413070283599</v>
      </c>
    </row>
    <row r="10" spans="1:15">
      <c r="A10" s="82" t="s">
        <v>38</v>
      </c>
      <c r="B10" s="82">
        <v>2513</v>
      </c>
      <c r="C10" s="82">
        <v>2553</v>
      </c>
      <c r="D10" s="82">
        <v>2526</v>
      </c>
      <c r="E10" s="82">
        <v>2235</v>
      </c>
      <c r="F10" s="82">
        <v>2134</v>
      </c>
      <c r="G10" s="82">
        <v>2174</v>
      </c>
      <c r="H10" s="82">
        <v>2195</v>
      </c>
      <c r="I10" s="82">
        <v>1931</v>
      </c>
      <c r="J10" s="82">
        <v>0.84918424194190212</v>
      </c>
      <c r="K10" s="82">
        <v>0.85154719937328638</v>
      </c>
      <c r="L10" s="82">
        <v>0.86896278701504359</v>
      </c>
      <c r="M10" s="82">
        <v>0.86398210290827737</v>
      </c>
      <c r="N10" s="82">
        <v>0.85655953635405691</v>
      </c>
      <c r="O10" s="82">
        <v>0.86136177194421659</v>
      </c>
    </row>
    <row r="11" spans="1:15">
      <c r="A11" s="82" t="s">
        <v>39</v>
      </c>
      <c r="B11" s="82">
        <v>3120</v>
      </c>
      <c r="C11" s="82">
        <v>2896</v>
      </c>
      <c r="D11" s="82">
        <v>2737</v>
      </c>
      <c r="E11" s="82">
        <v>3693</v>
      </c>
      <c r="F11" s="82">
        <v>2524</v>
      </c>
      <c r="G11" s="82">
        <v>2343</v>
      </c>
      <c r="H11" s="82">
        <v>2268</v>
      </c>
      <c r="I11" s="82">
        <v>3036</v>
      </c>
      <c r="J11" s="82">
        <v>0.80897435897435899</v>
      </c>
      <c r="K11" s="82">
        <v>0.80904696132596687</v>
      </c>
      <c r="L11" s="82">
        <v>0.82864450127877243</v>
      </c>
      <c r="M11" s="82">
        <v>0.82209585702680743</v>
      </c>
      <c r="N11" s="82">
        <v>0.81514909173997485</v>
      </c>
      <c r="O11" s="82">
        <v>0.81996568732575592</v>
      </c>
    </row>
    <row r="12" spans="1:15">
      <c r="A12" s="82" t="s">
        <v>40</v>
      </c>
      <c r="B12" s="82">
        <v>42</v>
      </c>
      <c r="C12" s="82">
        <v>33</v>
      </c>
      <c r="D12" s="82">
        <v>35</v>
      </c>
      <c r="E12" s="82">
        <v>66</v>
      </c>
      <c r="F12" s="82">
        <v>15</v>
      </c>
      <c r="G12" s="82">
        <v>13</v>
      </c>
      <c r="H12" s="82">
        <v>12</v>
      </c>
      <c r="I12" s="82">
        <v>41</v>
      </c>
      <c r="J12" s="82">
        <v>0.35714285714285715</v>
      </c>
      <c r="K12" s="82">
        <v>0.39393939393939392</v>
      </c>
      <c r="L12" s="82">
        <v>0.34285714285714286</v>
      </c>
      <c r="M12" s="82">
        <v>0.62121212121212122</v>
      </c>
      <c r="N12" s="82">
        <v>0.36363636363636365</v>
      </c>
      <c r="O12" s="82">
        <v>0.4925373134328358</v>
      </c>
    </row>
    <row r="13" spans="1:15">
      <c r="A13" s="82" t="s">
        <v>41</v>
      </c>
      <c r="B13" s="82">
        <v>506</v>
      </c>
      <c r="C13" s="82">
        <v>545</v>
      </c>
      <c r="D13" s="82">
        <v>712</v>
      </c>
      <c r="E13" s="82">
        <v>719</v>
      </c>
      <c r="F13" s="82">
        <v>332</v>
      </c>
      <c r="G13" s="82">
        <v>381</v>
      </c>
      <c r="H13" s="82">
        <v>489</v>
      </c>
      <c r="I13" s="82">
        <v>450</v>
      </c>
      <c r="J13" s="82">
        <v>0.65612648221343872</v>
      </c>
      <c r="K13" s="82">
        <v>0.69908256880733943</v>
      </c>
      <c r="L13" s="82">
        <v>0.6867977528089888</v>
      </c>
      <c r="M13" s="82">
        <v>0.62586926286509037</v>
      </c>
      <c r="N13" s="82">
        <v>0.68179239931934199</v>
      </c>
      <c r="O13" s="82">
        <v>0.66801619433198378</v>
      </c>
    </row>
    <row r="14" spans="1:15">
      <c r="A14" s="82" t="s">
        <v>42</v>
      </c>
      <c r="B14" s="82">
        <v>2585</v>
      </c>
      <c r="C14" s="82">
        <v>2649</v>
      </c>
      <c r="D14" s="82">
        <v>2628</v>
      </c>
      <c r="E14" s="82">
        <v>2527</v>
      </c>
      <c r="F14" s="82">
        <v>1756</v>
      </c>
      <c r="G14" s="82">
        <v>1907</v>
      </c>
      <c r="H14" s="82">
        <v>1938</v>
      </c>
      <c r="I14" s="82">
        <v>1813</v>
      </c>
      <c r="J14" s="82">
        <v>0.67930367504835587</v>
      </c>
      <c r="K14" s="82">
        <v>0.71989429973574937</v>
      </c>
      <c r="L14" s="82">
        <v>0.73744292237442921</v>
      </c>
      <c r="M14" s="82">
        <v>0.7174515235457064</v>
      </c>
      <c r="N14" s="82">
        <v>0.71241414398371916</v>
      </c>
      <c r="O14" s="82">
        <v>0.72501281394156847</v>
      </c>
    </row>
    <row r="15" spans="1:15">
      <c r="A15" s="82" t="s">
        <v>832</v>
      </c>
      <c r="B15" s="82">
        <v>396</v>
      </c>
      <c r="C15" s="82">
        <v>419</v>
      </c>
      <c r="D15" s="82">
        <v>345</v>
      </c>
      <c r="E15" s="82">
        <v>334</v>
      </c>
      <c r="F15" s="82">
        <v>240</v>
      </c>
      <c r="G15" s="82">
        <v>261</v>
      </c>
      <c r="H15" s="82">
        <v>237</v>
      </c>
      <c r="I15" s="82">
        <v>217</v>
      </c>
      <c r="J15" s="82">
        <v>0.60606060606060608</v>
      </c>
      <c r="K15" s="82">
        <v>0.62291169451073991</v>
      </c>
      <c r="L15" s="82">
        <v>0.68695652173913047</v>
      </c>
      <c r="M15" s="82">
        <v>0.64970059880239517</v>
      </c>
      <c r="N15" s="82">
        <v>0.63620689655172413</v>
      </c>
      <c r="O15" s="82">
        <v>0.65118397085610202</v>
      </c>
    </row>
    <row r="16" spans="1:15">
      <c r="A16" s="82" t="s">
        <v>44</v>
      </c>
      <c r="B16" s="82">
        <v>902</v>
      </c>
      <c r="C16" s="82">
        <v>129</v>
      </c>
      <c r="D16" s="82">
        <v>134</v>
      </c>
      <c r="E16" s="82">
        <v>148</v>
      </c>
      <c r="F16" s="82">
        <v>500</v>
      </c>
      <c r="G16" s="82">
        <v>72</v>
      </c>
      <c r="H16" s="82">
        <v>89</v>
      </c>
      <c r="I16" s="82">
        <v>110</v>
      </c>
      <c r="J16" s="82">
        <v>0.55432372505543237</v>
      </c>
      <c r="K16" s="82">
        <v>0.55813953488372092</v>
      </c>
      <c r="L16" s="82">
        <v>0.66417910447761197</v>
      </c>
      <c r="M16" s="82">
        <v>0.7432432432432432</v>
      </c>
      <c r="N16" s="82">
        <v>0.567381974248927</v>
      </c>
      <c r="O16" s="82">
        <v>0.65936739659367394</v>
      </c>
    </row>
    <row r="17" spans="1:15">
      <c r="A17" s="82" t="s">
        <v>45</v>
      </c>
      <c r="B17" s="82">
        <v>640</v>
      </c>
      <c r="C17" s="82">
        <v>56</v>
      </c>
      <c r="D17" s="82">
        <v>67</v>
      </c>
      <c r="E17" s="82">
        <v>36</v>
      </c>
      <c r="F17" s="82">
        <v>454</v>
      </c>
      <c r="G17" s="82">
        <v>33</v>
      </c>
      <c r="H17" s="82">
        <v>40</v>
      </c>
      <c r="I17" s="82">
        <v>23</v>
      </c>
      <c r="J17" s="82">
        <v>0.70937499999999998</v>
      </c>
      <c r="K17" s="82">
        <v>0.5892857142857143</v>
      </c>
      <c r="L17" s="82">
        <v>0.59701492537313428</v>
      </c>
      <c r="M17" s="82">
        <v>0.63888888888888884</v>
      </c>
      <c r="N17" s="82">
        <v>0.69069462647444302</v>
      </c>
      <c r="O17" s="82">
        <v>0.60377358490566035</v>
      </c>
    </row>
    <row r="18" spans="1:15">
      <c r="A18" s="82" t="s">
        <v>833</v>
      </c>
      <c r="B18" s="82">
        <v>1914</v>
      </c>
      <c r="C18" s="82">
        <v>1920</v>
      </c>
      <c r="D18" s="82">
        <v>1960</v>
      </c>
      <c r="E18" s="82">
        <v>1878</v>
      </c>
      <c r="F18" s="82">
        <v>1276</v>
      </c>
      <c r="G18" s="82">
        <v>1287</v>
      </c>
      <c r="H18" s="82">
        <v>1306</v>
      </c>
      <c r="I18" s="82">
        <v>1231</v>
      </c>
      <c r="J18" s="82">
        <v>0.66666666666666663</v>
      </c>
      <c r="K18" s="82">
        <v>0.67031249999999998</v>
      </c>
      <c r="L18" s="82">
        <v>0.66632653061224489</v>
      </c>
      <c r="M18" s="82">
        <v>0.65548455804046857</v>
      </c>
      <c r="N18" s="82">
        <v>0.66775975146703481</v>
      </c>
      <c r="O18" s="82">
        <v>0.66411948593261549</v>
      </c>
    </row>
    <row r="19" spans="1:15">
      <c r="A19" s="82" t="s">
        <v>46</v>
      </c>
      <c r="B19" s="82">
        <v>7176</v>
      </c>
      <c r="C19" s="82">
        <v>7374</v>
      </c>
      <c r="D19" s="82">
        <v>0</v>
      </c>
      <c r="E19" s="82">
        <v>0</v>
      </c>
      <c r="F19" s="82">
        <v>4792</v>
      </c>
      <c r="G19" s="82">
        <v>4944</v>
      </c>
      <c r="H19" s="82">
        <v>0</v>
      </c>
      <c r="I19" s="82">
        <v>0</v>
      </c>
      <c r="J19" s="82">
        <v>0.66778149386845043</v>
      </c>
      <c r="K19" s="82">
        <v>0.67046379170056958</v>
      </c>
      <c r="N19" s="82">
        <v>0.66914089347079042</v>
      </c>
      <c r="O19" s="82">
        <v>0.67046379170056958</v>
      </c>
    </row>
    <row r="20" spans="1:15">
      <c r="A20" s="82" t="s">
        <v>739</v>
      </c>
      <c r="B20" s="82">
        <v>384</v>
      </c>
      <c r="C20" s="82">
        <v>407</v>
      </c>
      <c r="D20" s="82">
        <v>440</v>
      </c>
      <c r="E20" s="82">
        <v>546</v>
      </c>
      <c r="F20" s="82">
        <v>225</v>
      </c>
      <c r="G20" s="82">
        <v>265</v>
      </c>
      <c r="H20" s="82">
        <v>244</v>
      </c>
      <c r="I20" s="82">
        <v>240</v>
      </c>
      <c r="J20" s="82">
        <v>0.5859375</v>
      </c>
      <c r="K20" s="82">
        <v>0.65110565110565111</v>
      </c>
      <c r="L20" s="82">
        <v>0.55454545454545456</v>
      </c>
      <c r="M20" s="82">
        <v>0.43956043956043955</v>
      </c>
      <c r="N20" s="82">
        <v>0.59626320064987814</v>
      </c>
      <c r="O20" s="82">
        <v>0.53768844221105527</v>
      </c>
    </row>
    <row r="21" spans="1:15">
      <c r="A21" s="82" t="s">
        <v>47</v>
      </c>
      <c r="B21" s="82">
        <v>1286</v>
      </c>
      <c r="C21" s="82">
        <v>1430</v>
      </c>
      <c r="D21" s="82">
        <v>1261</v>
      </c>
      <c r="E21" s="82">
        <v>1208</v>
      </c>
      <c r="F21" s="82">
        <v>872</v>
      </c>
      <c r="G21" s="82">
        <v>977</v>
      </c>
      <c r="H21" s="82">
        <v>851</v>
      </c>
      <c r="I21" s="82">
        <v>882</v>
      </c>
      <c r="J21" s="82">
        <v>0.67807153965785383</v>
      </c>
      <c r="K21" s="82">
        <v>0.68321678321678325</v>
      </c>
      <c r="L21" s="82">
        <v>0.67486122125297388</v>
      </c>
      <c r="M21" s="82">
        <v>0.73013245033112584</v>
      </c>
      <c r="N21" s="82">
        <v>0.67890369625345737</v>
      </c>
      <c r="O21" s="82">
        <v>0.69505001282380097</v>
      </c>
    </row>
    <row r="22" spans="1:15">
      <c r="A22" s="82" t="s">
        <v>48</v>
      </c>
      <c r="B22" s="82">
        <v>1236</v>
      </c>
      <c r="C22" s="82">
        <v>1026</v>
      </c>
      <c r="D22" s="82">
        <v>1346</v>
      </c>
      <c r="E22" s="82">
        <v>1218</v>
      </c>
      <c r="F22" s="82">
        <v>850</v>
      </c>
      <c r="G22" s="82">
        <v>790</v>
      </c>
      <c r="H22" s="82">
        <v>931</v>
      </c>
      <c r="I22" s="82">
        <v>825</v>
      </c>
      <c r="J22" s="82">
        <v>0.68770226537216828</v>
      </c>
      <c r="K22" s="82">
        <v>0.7699805068226121</v>
      </c>
      <c r="L22" s="82">
        <v>0.69167904903417532</v>
      </c>
      <c r="M22" s="82">
        <v>0.67733990147783252</v>
      </c>
      <c r="N22" s="82">
        <v>0.71258314855875826</v>
      </c>
      <c r="O22" s="82">
        <v>0.70919220055710308</v>
      </c>
    </row>
    <row r="23" spans="1:15">
      <c r="A23" s="82" t="s">
        <v>49</v>
      </c>
      <c r="B23" s="82">
        <v>1897</v>
      </c>
      <c r="C23" s="82">
        <v>2001</v>
      </c>
      <c r="D23" s="82">
        <v>2159</v>
      </c>
      <c r="E23" s="82">
        <v>2211</v>
      </c>
      <c r="F23" s="82">
        <v>1267</v>
      </c>
      <c r="G23" s="82">
        <v>1339</v>
      </c>
      <c r="H23" s="82">
        <v>1481</v>
      </c>
      <c r="I23" s="82">
        <v>1466</v>
      </c>
      <c r="J23" s="82">
        <v>0.66789667896678961</v>
      </c>
      <c r="K23" s="82">
        <v>0.66916541729135437</v>
      </c>
      <c r="L23" s="82">
        <v>0.68596572487262619</v>
      </c>
      <c r="M23" s="82">
        <v>0.66304839439167795</v>
      </c>
      <c r="N23" s="82">
        <v>0.67475648010566291</v>
      </c>
      <c r="O23" s="82">
        <v>0.67273583424894046</v>
      </c>
    </row>
    <row r="24" spans="1:15">
      <c r="A24" s="82" t="s">
        <v>50</v>
      </c>
      <c r="B24" s="82">
        <v>2513</v>
      </c>
      <c r="C24" s="82">
        <v>2763</v>
      </c>
      <c r="D24" s="82">
        <v>2707</v>
      </c>
      <c r="E24" s="82">
        <v>2606</v>
      </c>
      <c r="F24" s="82">
        <v>2021</v>
      </c>
      <c r="G24" s="82">
        <v>2223</v>
      </c>
      <c r="H24" s="82">
        <v>2155</v>
      </c>
      <c r="I24" s="82">
        <v>2080</v>
      </c>
      <c r="J24" s="82">
        <v>0.80421806605650614</v>
      </c>
      <c r="K24" s="82">
        <v>0.80456026058631924</v>
      </c>
      <c r="L24" s="82">
        <v>0.79608422608053198</v>
      </c>
      <c r="M24" s="82">
        <v>0.79815809669992321</v>
      </c>
      <c r="N24" s="82">
        <v>0.80157835400225474</v>
      </c>
      <c r="O24" s="82">
        <v>0.79965329370975735</v>
      </c>
    </row>
    <row r="25" spans="1:15">
      <c r="A25" s="82" t="s">
        <v>51</v>
      </c>
      <c r="B25" s="82">
        <v>1536</v>
      </c>
      <c r="C25" s="82">
        <v>1615</v>
      </c>
      <c r="D25" s="82">
        <v>1636</v>
      </c>
      <c r="E25" s="82">
        <v>1766</v>
      </c>
      <c r="F25" s="82">
        <v>1112</v>
      </c>
      <c r="G25" s="82">
        <v>1239</v>
      </c>
      <c r="H25" s="82">
        <v>1216</v>
      </c>
      <c r="I25" s="82">
        <v>1373</v>
      </c>
      <c r="J25" s="82">
        <v>0.72395833333333337</v>
      </c>
      <c r="K25" s="82">
        <v>0.76718266253869971</v>
      </c>
      <c r="L25" s="82">
        <v>0.74327628361858189</v>
      </c>
      <c r="M25" s="82">
        <v>0.77746319365798411</v>
      </c>
      <c r="N25" s="82">
        <v>0.74514309588468775</v>
      </c>
      <c r="O25" s="82">
        <v>0.76300578034682076</v>
      </c>
    </row>
    <row r="26" spans="1:15">
      <c r="A26" s="82" t="s">
        <v>52</v>
      </c>
      <c r="B26" s="82">
        <v>1427</v>
      </c>
      <c r="C26" s="82">
        <v>1567</v>
      </c>
      <c r="D26" s="82">
        <v>1549</v>
      </c>
      <c r="E26" s="82">
        <v>1366</v>
      </c>
      <c r="F26" s="82">
        <v>978</v>
      </c>
      <c r="G26" s="82">
        <v>1098</v>
      </c>
      <c r="H26" s="82">
        <v>1091</v>
      </c>
      <c r="I26" s="82">
        <v>996</v>
      </c>
      <c r="J26" s="82">
        <v>0.68535388927820606</v>
      </c>
      <c r="K26" s="82">
        <v>0.70070197830248881</v>
      </c>
      <c r="L26" s="82">
        <v>0.70432537120723049</v>
      </c>
      <c r="M26" s="82">
        <v>0.72913616398243042</v>
      </c>
      <c r="N26" s="82">
        <v>0.69711644287915475</v>
      </c>
      <c r="O26" s="82">
        <v>0.71062025881302993</v>
      </c>
    </row>
    <row r="27" spans="1:15">
      <c r="A27" s="82" t="s">
        <v>53</v>
      </c>
      <c r="B27" s="82">
        <v>378</v>
      </c>
      <c r="C27" s="82">
        <v>475</v>
      </c>
      <c r="D27" s="82">
        <v>434</v>
      </c>
      <c r="E27" s="82">
        <v>493</v>
      </c>
      <c r="F27" s="82">
        <v>294</v>
      </c>
      <c r="G27" s="82">
        <v>365</v>
      </c>
      <c r="H27" s="82">
        <v>330</v>
      </c>
      <c r="I27" s="82">
        <v>375</v>
      </c>
      <c r="J27" s="82">
        <v>0.77777777777777779</v>
      </c>
      <c r="K27" s="82">
        <v>0.76842105263157889</v>
      </c>
      <c r="L27" s="82">
        <v>0.76036866359447008</v>
      </c>
      <c r="M27" s="82">
        <v>0.76064908722109537</v>
      </c>
      <c r="N27" s="82">
        <v>0.76845376845376845</v>
      </c>
      <c r="O27" s="82">
        <v>0.76319543509272469</v>
      </c>
    </row>
    <row r="28" spans="1:15">
      <c r="A28" s="82" t="s">
        <v>54</v>
      </c>
      <c r="B28" s="82">
        <v>980</v>
      </c>
      <c r="C28" s="82">
        <v>944</v>
      </c>
      <c r="D28" s="82">
        <v>909</v>
      </c>
      <c r="E28" s="82">
        <v>939</v>
      </c>
      <c r="F28" s="82">
        <v>822</v>
      </c>
      <c r="G28" s="82">
        <v>769</v>
      </c>
      <c r="H28" s="82">
        <v>752</v>
      </c>
      <c r="I28" s="82">
        <v>736</v>
      </c>
      <c r="J28" s="82">
        <v>0.83877551020408159</v>
      </c>
      <c r="K28" s="82">
        <v>0.8146186440677966</v>
      </c>
      <c r="L28" s="82">
        <v>0.82728272827282723</v>
      </c>
      <c r="M28" s="82">
        <v>0.7838125665601704</v>
      </c>
      <c r="N28" s="82">
        <v>0.8270384751147194</v>
      </c>
      <c r="O28" s="82">
        <v>0.80838108882521487</v>
      </c>
    </row>
    <row r="29" spans="1:15">
      <c r="A29" s="82" t="s">
        <v>55</v>
      </c>
      <c r="B29" s="82">
        <v>3090</v>
      </c>
      <c r="C29" s="82">
        <v>3463</v>
      </c>
      <c r="D29" s="82">
        <v>2621</v>
      </c>
      <c r="E29" s="82">
        <v>2697</v>
      </c>
      <c r="F29" s="82">
        <v>2485</v>
      </c>
      <c r="G29" s="82">
        <v>2795</v>
      </c>
      <c r="H29" s="82">
        <v>2235</v>
      </c>
      <c r="I29" s="82">
        <v>2357</v>
      </c>
      <c r="J29" s="82">
        <v>0.80420711974110037</v>
      </c>
      <c r="K29" s="82">
        <v>0.80710366734045624</v>
      </c>
      <c r="L29" s="82">
        <v>0.85272796642502857</v>
      </c>
      <c r="M29" s="82">
        <v>0.87393400074156469</v>
      </c>
      <c r="N29" s="82">
        <v>0.81916285153695223</v>
      </c>
      <c r="O29" s="82">
        <v>0.84124814941350645</v>
      </c>
    </row>
    <row r="30" spans="1:15">
      <c r="A30" s="82" t="s">
        <v>56</v>
      </c>
      <c r="B30" s="82">
        <v>1837</v>
      </c>
      <c r="C30" s="82">
        <v>1902</v>
      </c>
      <c r="D30" s="82">
        <v>1912</v>
      </c>
      <c r="E30" s="82">
        <v>2025</v>
      </c>
      <c r="F30" s="82">
        <v>1333</v>
      </c>
      <c r="G30" s="82">
        <v>1341</v>
      </c>
      <c r="H30" s="82">
        <v>1374</v>
      </c>
      <c r="I30" s="82">
        <v>1423</v>
      </c>
      <c r="J30" s="82">
        <v>0.72563962983124664</v>
      </c>
      <c r="K30" s="82">
        <v>0.70504731861198733</v>
      </c>
      <c r="L30" s="82">
        <v>0.71861924686192469</v>
      </c>
      <c r="M30" s="82">
        <v>0.70271604938271603</v>
      </c>
      <c r="N30" s="82">
        <v>0.71633339231994342</v>
      </c>
      <c r="O30" s="82">
        <v>0.70868299366329846</v>
      </c>
    </row>
    <row r="31" spans="1:15">
      <c r="A31" s="82" t="s">
        <v>57</v>
      </c>
      <c r="B31" s="82">
        <v>3093</v>
      </c>
      <c r="C31" s="82">
        <v>3162</v>
      </c>
      <c r="D31" s="82">
        <v>3244</v>
      </c>
      <c r="E31" s="82">
        <v>3458</v>
      </c>
      <c r="F31" s="82">
        <v>2789</v>
      </c>
      <c r="G31" s="82">
        <v>2870</v>
      </c>
      <c r="H31" s="82">
        <v>2963</v>
      </c>
      <c r="I31" s="82">
        <v>3170</v>
      </c>
      <c r="J31" s="82">
        <v>0.90171354671839643</v>
      </c>
      <c r="K31" s="82">
        <v>0.90765338393421879</v>
      </c>
      <c r="L31" s="82">
        <v>0.91337854500616522</v>
      </c>
      <c r="M31" s="82">
        <v>0.91671486408328517</v>
      </c>
      <c r="N31" s="82">
        <v>0.90767449205179496</v>
      </c>
      <c r="O31" s="82">
        <v>0.91271289537712896</v>
      </c>
    </row>
    <row r="32" spans="1:15">
      <c r="A32" s="82" t="s">
        <v>58</v>
      </c>
      <c r="B32" s="82">
        <v>4065</v>
      </c>
      <c r="C32" s="82">
        <v>3763</v>
      </c>
      <c r="D32" s="82">
        <v>3803</v>
      </c>
      <c r="E32" s="82">
        <v>4078</v>
      </c>
      <c r="F32" s="82">
        <v>3526</v>
      </c>
      <c r="G32" s="82">
        <v>3301</v>
      </c>
      <c r="H32" s="82">
        <v>3381</v>
      </c>
      <c r="I32" s="82">
        <v>3557</v>
      </c>
      <c r="J32" s="82">
        <v>0.86740467404674049</v>
      </c>
      <c r="K32" s="82">
        <v>0.87722561785809194</v>
      </c>
      <c r="L32" s="82">
        <v>0.88903497239021823</v>
      </c>
      <c r="M32" s="82">
        <v>0.87224129475232959</v>
      </c>
      <c r="N32" s="82">
        <v>0.87765454389132491</v>
      </c>
      <c r="O32" s="82">
        <v>0.87933699759532802</v>
      </c>
    </row>
    <row r="33" spans="1:15">
      <c r="A33" s="82" t="s">
        <v>59</v>
      </c>
      <c r="B33" s="82">
        <v>3243</v>
      </c>
      <c r="C33" s="82">
        <v>3446</v>
      </c>
      <c r="D33" s="82">
        <v>3809</v>
      </c>
      <c r="E33" s="82">
        <v>4043</v>
      </c>
      <c r="F33" s="82">
        <v>2498</v>
      </c>
      <c r="G33" s="82">
        <v>2706</v>
      </c>
      <c r="H33" s="82">
        <v>2996</v>
      </c>
      <c r="I33" s="82">
        <v>3179</v>
      </c>
      <c r="J33" s="82">
        <v>0.77027443724946043</v>
      </c>
      <c r="K33" s="82">
        <v>0.78525827045850261</v>
      </c>
      <c r="L33" s="82">
        <v>0.78655815174586508</v>
      </c>
      <c r="M33" s="82">
        <v>0.78629730398219144</v>
      </c>
      <c r="N33" s="82">
        <v>0.78110116212611924</v>
      </c>
      <c r="O33" s="82">
        <v>0.78606833067799609</v>
      </c>
    </row>
    <row r="34" spans="1:15">
      <c r="A34" s="82" t="s">
        <v>60</v>
      </c>
      <c r="B34" s="82">
        <v>1929</v>
      </c>
      <c r="C34" s="82">
        <v>2070</v>
      </c>
      <c r="D34" s="82">
        <v>2189</v>
      </c>
      <c r="E34" s="82">
        <v>1940</v>
      </c>
      <c r="F34" s="82">
        <v>1175</v>
      </c>
      <c r="G34" s="82">
        <v>1389</v>
      </c>
      <c r="H34" s="82">
        <v>1478</v>
      </c>
      <c r="I34" s="82">
        <v>1347</v>
      </c>
      <c r="J34" s="82">
        <v>0.60912389839294967</v>
      </c>
      <c r="K34" s="82">
        <v>0.67101449275362324</v>
      </c>
      <c r="L34" s="82">
        <v>0.67519415258108728</v>
      </c>
      <c r="M34" s="82">
        <v>0.69432989690721647</v>
      </c>
      <c r="N34" s="82">
        <v>0.65319974143503556</v>
      </c>
      <c r="O34" s="82">
        <v>0.6797870624294241</v>
      </c>
    </row>
    <row r="35" spans="1:15">
      <c r="A35" s="82" t="s">
        <v>61</v>
      </c>
      <c r="B35" s="82">
        <v>2652</v>
      </c>
      <c r="C35" s="82">
        <v>2824</v>
      </c>
      <c r="D35" s="82">
        <v>2397</v>
      </c>
      <c r="E35" s="82">
        <v>2427</v>
      </c>
      <c r="F35" s="82">
        <v>2167</v>
      </c>
      <c r="G35" s="82">
        <v>2359</v>
      </c>
      <c r="H35" s="82">
        <v>2029</v>
      </c>
      <c r="I35" s="82">
        <v>2045</v>
      </c>
      <c r="J35" s="82">
        <v>0.81711915535444946</v>
      </c>
      <c r="K35" s="82">
        <v>0.83533994334277617</v>
      </c>
      <c r="L35" s="82">
        <v>0.84647476011681266</v>
      </c>
      <c r="M35" s="82">
        <v>0.84260403790688088</v>
      </c>
      <c r="N35" s="82">
        <v>0.83259240442017024</v>
      </c>
      <c r="O35" s="82">
        <v>0.84113493723849375</v>
      </c>
    </row>
    <row r="36" spans="1:15">
      <c r="A36" s="82" t="s">
        <v>62</v>
      </c>
      <c r="B36" s="82">
        <v>952</v>
      </c>
      <c r="C36" s="82">
        <v>923</v>
      </c>
      <c r="D36" s="82">
        <v>985</v>
      </c>
      <c r="E36" s="82">
        <v>1102</v>
      </c>
      <c r="F36" s="82">
        <v>671</v>
      </c>
      <c r="G36" s="82">
        <v>677</v>
      </c>
      <c r="H36" s="82">
        <v>700</v>
      </c>
      <c r="I36" s="82">
        <v>776</v>
      </c>
      <c r="J36" s="82">
        <v>0.70483193277310929</v>
      </c>
      <c r="K36" s="82">
        <v>0.73347778981581802</v>
      </c>
      <c r="L36" s="82">
        <v>0.71065989847715738</v>
      </c>
      <c r="M36" s="82">
        <v>0.70417422867513613</v>
      </c>
      <c r="N36" s="82">
        <v>0.71608391608391608</v>
      </c>
      <c r="O36" s="82">
        <v>0.71528239202657806</v>
      </c>
    </row>
    <row r="37" spans="1:15">
      <c r="A37" s="82" t="s">
        <v>63</v>
      </c>
      <c r="B37" s="82">
        <v>814</v>
      </c>
      <c r="C37" s="82">
        <v>620</v>
      </c>
      <c r="D37" s="82">
        <v>666</v>
      </c>
      <c r="E37" s="82">
        <v>768</v>
      </c>
      <c r="F37" s="82">
        <v>505</v>
      </c>
      <c r="G37" s="82">
        <v>406</v>
      </c>
      <c r="H37" s="82">
        <v>429</v>
      </c>
      <c r="I37" s="82">
        <v>479</v>
      </c>
      <c r="J37" s="82">
        <v>0.62039312039312045</v>
      </c>
      <c r="K37" s="82">
        <v>0.65483870967741931</v>
      </c>
      <c r="L37" s="82">
        <v>0.64414414414414412</v>
      </c>
      <c r="M37" s="82">
        <v>0.62369791666666663</v>
      </c>
      <c r="N37" s="82">
        <v>0.63809523809523805</v>
      </c>
      <c r="O37" s="82">
        <v>0.63972736124634855</v>
      </c>
    </row>
    <row r="38" spans="1:15">
      <c r="A38" s="82" t="s">
        <v>64</v>
      </c>
      <c r="B38" s="82">
        <v>572</v>
      </c>
      <c r="C38" s="82">
        <v>652</v>
      </c>
      <c r="D38" s="82">
        <v>659</v>
      </c>
      <c r="E38" s="82">
        <v>765</v>
      </c>
      <c r="F38" s="82">
        <v>339</v>
      </c>
      <c r="G38" s="82">
        <v>432</v>
      </c>
      <c r="H38" s="82">
        <v>416</v>
      </c>
      <c r="I38" s="82">
        <v>475</v>
      </c>
      <c r="J38" s="82">
        <v>0.59265734265734271</v>
      </c>
      <c r="K38" s="82">
        <v>0.66257668711656437</v>
      </c>
      <c r="L38" s="82">
        <v>0.6312594840667678</v>
      </c>
      <c r="M38" s="82">
        <v>0.62091503267973858</v>
      </c>
      <c r="N38" s="82">
        <v>0.63037705788635157</v>
      </c>
      <c r="O38" s="82">
        <v>0.63728323699421963</v>
      </c>
    </row>
    <row r="39" spans="1:15">
      <c r="A39" s="82" t="s">
        <v>65</v>
      </c>
      <c r="B39" s="82">
        <v>143</v>
      </c>
      <c r="C39" s="82">
        <v>163</v>
      </c>
      <c r="D39" s="82">
        <v>174</v>
      </c>
      <c r="E39" s="82">
        <v>163</v>
      </c>
      <c r="F39" s="82">
        <v>97</v>
      </c>
      <c r="G39" s="82">
        <v>133</v>
      </c>
      <c r="H39" s="82">
        <v>133</v>
      </c>
      <c r="I39" s="82">
        <v>126</v>
      </c>
      <c r="J39" s="82">
        <v>0.67832167832167833</v>
      </c>
      <c r="K39" s="82">
        <v>0.81595092024539873</v>
      </c>
      <c r="L39" s="82">
        <v>0.76436781609195403</v>
      </c>
      <c r="M39" s="82">
        <v>0.77300613496932513</v>
      </c>
      <c r="N39" s="82">
        <v>0.75624999999999998</v>
      </c>
      <c r="O39" s="82">
        <v>0.78400000000000003</v>
      </c>
    </row>
    <row r="40" spans="1:15">
      <c r="A40" s="82" t="s">
        <v>66</v>
      </c>
      <c r="B40" s="82">
        <v>6331</v>
      </c>
      <c r="C40" s="82">
        <v>6118</v>
      </c>
      <c r="D40" s="82">
        <v>6261</v>
      </c>
      <c r="E40" s="82">
        <v>6013</v>
      </c>
      <c r="F40" s="82">
        <v>5436</v>
      </c>
      <c r="G40" s="82">
        <v>5350</v>
      </c>
      <c r="H40" s="82">
        <v>5424</v>
      </c>
      <c r="I40" s="82">
        <v>5248</v>
      </c>
      <c r="J40" s="82">
        <v>0.85863212762596741</v>
      </c>
      <c r="K40" s="82">
        <v>0.87446878064727041</v>
      </c>
      <c r="L40" s="82">
        <v>0.86631528509822708</v>
      </c>
      <c r="M40" s="82">
        <v>0.8727756527523699</v>
      </c>
      <c r="N40" s="82">
        <v>0.86638161411010151</v>
      </c>
      <c r="O40" s="82">
        <v>0.87113962592431493</v>
      </c>
    </row>
    <row r="41" spans="1:15">
      <c r="A41" s="82" t="s">
        <v>67</v>
      </c>
      <c r="B41" s="82">
        <v>1817</v>
      </c>
      <c r="C41" s="82">
        <v>1655</v>
      </c>
      <c r="D41" s="82">
        <v>1598</v>
      </c>
      <c r="E41" s="82">
        <v>1680</v>
      </c>
      <c r="F41" s="82">
        <v>1112</v>
      </c>
      <c r="G41" s="82">
        <v>1080</v>
      </c>
      <c r="H41" s="82">
        <v>1085</v>
      </c>
      <c r="I41" s="82">
        <v>1105</v>
      </c>
      <c r="J41" s="82">
        <v>0.61199779856906988</v>
      </c>
      <c r="K41" s="82">
        <v>0.65256797583081572</v>
      </c>
      <c r="L41" s="82">
        <v>0.67897371714643306</v>
      </c>
      <c r="M41" s="82">
        <v>0.65773809523809523</v>
      </c>
      <c r="N41" s="82">
        <v>0.64635108481262327</v>
      </c>
      <c r="O41" s="82">
        <v>0.66288262720454083</v>
      </c>
    </row>
    <row r="42" spans="1:15">
      <c r="A42" s="82" t="s">
        <v>68</v>
      </c>
      <c r="B42" s="82">
        <v>1012</v>
      </c>
      <c r="C42" s="82">
        <v>1038</v>
      </c>
      <c r="D42" s="82">
        <v>1038</v>
      </c>
      <c r="E42" s="82">
        <v>1023</v>
      </c>
      <c r="F42" s="82">
        <v>717</v>
      </c>
      <c r="G42" s="82">
        <v>722</v>
      </c>
      <c r="H42" s="82">
        <v>761</v>
      </c>
      <c r="I42" s="82">
        <v>781</v>
      </c>
      <c r="J42" s="82">
        <v>0.70849802371541504</v>
      </c>
      <c r="K42" s="82">
        <v>0.69556840077071291</v>
      </c>
      <c r="L42" s="82">
        <v>0.73314065510597304</v>
      </c>
      <c r="M42" s="82">
        <v>0.76344086021505375</v>
      </c>
      <c r="N42" s="82">
        <v>0.71243523316062174</v>
      </c>
      <c r="O42" s="82">
        <v>0.7305582445950306</v>
      </c>
    </row>
    <row r="43" spans="1:15">
      <c r="A43" s="82" t="s">
        <v>69</v>
      </c>
      <c r="B43" s="82">
        <v>3292</v>
      </c>
      <c r="C43" s="82">
        <v>3486</v>
      </c>
      <c r="D43" s="82">
        <v>3100</v>
      </c>
      <c r="E43" s="82">
        <v>3453</v>
      </c>
      <c r="F43" s="82">
        <v>2608</v>
      </c>
      <c r="G43" s="82">
        <v>2764</v>
      </c>
      <c r="H43" s="82">
        <v>2529</v>
      </c>
      <c r="I43" s="82">
        <v>2799</v>
      </c>
      <c r="J43" s="82">
        <v>0.79222357229647633</v>
      </c>
      <c r="K43" s="82">
        <v>0.79288582903040739</v>
      </c>
      <c r="L43" s="82">
        <v>0.81580645161290322</v>
      </c>
      <c r="M43" s="82">
        <v>0.8105994787141616</v>
      </c>
      <c r="N43" s="82">
        <v>0.79985827090504147</v>
      </c>
      <c r="O43" s="82">
        <v>0.80605638011754155</v>
      </c>
    </row>
    <row r="44" spans="1:15">
      <c r="A44" s="82" t="s">
        <v>70</v>
      </c>
      <c r="B44" s="82">
        <v>2527</v>
      </c>
      <c r="C44" s="82">
        <v>2546</v>
      </c>
      <c r="D44" s="82">
        <v>2440</v>
      </c>
      <c r="E44" s="82">
        <v>2512</v>
      </c>
      <c r="F44" s="82">
        <v>1963</v>
      </c>
      <c r="G44" s="82">
        <v>1999</v>
      </c>
      <c r="H44" s="82">
        <v>1896</v>
      </c>
      <c r="I44" s="82">
        <v>1952</v>
      </c>
      <c r="J44" s="82">
        <v>0.77681044717055803</v>
      </c>
      <c r="K44" s="82">
        <v>0.78515318146111546</v>
      </c>
      <c r="L44" s="82">
        <v>0.77704918032786885</v>
      </c>
      <c r="M44" s="82">
        <v>0.77707006369426757</v>
      </c>
      <c r="N44" s="82">
        <v>0.77971516038865962</v>
      </c>
      <c r="O44" s="82">
        <v>0.77980794878634307</v>
      </c>
    </row>
    <row r="45" spans="1:15">
      <c r="A45" s="82" t="s">
        <v>71</v>
      </c>
      <c r="B45" s="82">
        <v>949</v>
      </c>
      <c r="C45" s="82">
        <v>970</v>
      </c>
      <c r="D45" s="82">
        <v>934</v>
      </c>
      <c r="E45" s="82">
        <v>1069</v>
      </c>
      <c r="F45" s="82">
        <v>710</v>
      </c>
      <c r="G45" s="82">
        <v>749</v>
      </c>
      <c r="H45" s="82">
        <v>702</v>
      </c>
      <c r="I45" s="82">
        <v>802</v>
      </c>
      <c r="J45" s="82">
        <v>0.74815595363540566</v>
      </c>
      <c r="K45" s="82">
        <v>0.77216494845360828</v>
      </c>
      <c r="L45" s="82">
        <v>0.75160599571734477</v>
      </c>
      <c r="M45" s="82">
        <v>0.75023386342376053</v>
      </c>
      <c r="N45" s="82">
        <v>0.75744830003505081</v>
      </c>
      <c r="O45" s="82">
        <v>0.75782038345105951</v>
      </c>
    </row>
    <row r="46" spans="1:15">
      <c r="A46" s="82" t="s">
        <v>72</v>
      </c>
      <c r="B46" s="82">
        <v>859</v>
      </c>
      <c r="C46" s="82">
        <v>905</v>
      </c>
      <c r="D46" s="82">
        <v>886</v>
      </c>
      <c r="E46" s="82">
        <v>883</v>
      </c>
      <c r="F46" s="82">
        <v>700</v>
      </c>
      <c r="G46" s="82">
        <v>709</v>
      </c>
      <c r="H46" s="82">
        <v>731</v>
      </c>
      <c r="I46" s="82">
        <v>728</v>
      </c>
      <c r="J46" s="82">
        <v>0.81490104772991856</v>
      </c>
      <c r="K46" s="82">
        <v>0.78342541436464086</v>
      </c>
      <c r="L46" s="82">
        <v>0.82505643340857793</v>
      </c>
      <c r="M46" s="82">
        <v>0.82446206115515286</v>
      </c>
      <c r="N46" s="82">
        <v>0.8075471698113208</v>
      </c>
      <c r="O46" s="82">
        <v>0.81077038145100977</v>
      </c>
    </row>
    <row r="47" spans="1:15">
      <c r="A47" s="82" t="s">
        <v>27</v>
      </c>
      <c r="B47" s="82">
        <v>916</v>
      </c>
      <c r="C47" s="82">
        <v>974</v>
      </c>
      <c r="D47" s="82">
        <v>979</v>
      </c>
      <c r="E47" s="82">
        <v>1109</v>
      </c>
      <c r="F47" s="82">
        <v>700</v>
      </c>
      <c r="G47" s="82">
        <v>721</v>
      </c>
      <c r="H47" s="82">
        <v>733</v>
      </c>
      <c r="I47" s="82">
        <v>818</v>
      </c>
      <c r="J47" s="82">
        <v>0.76419213973799127</v>
      </c>
      <c r="K47" s="82">
        <v>0.74024640657084184</v>
      </c>
      <c r="L47" s="82">
        <v>0.74872318692543416</v>
      </c>
      <c r="M47" s="82">
        <v>0.73760144274120831</v>
      </c>
      <c r="N47" s="82">
        <v>0.7507842453816661</v>
      </c>
      <c r="O47" s="82">
        <v>0.74199869366427174</v>
      </c>
    </row>
    <row r="48" spans="1:15">
      <c r="A48" s="82" t="s">
        <v>28</v>
      </c>
      <c r="B48" s="82">
        <v>408</v>
      </c>
      <c r="C48" s="82">
        <v>438</v>
      </c>
      <c r="D48" s="82">
        <v>494</v>
      </c>
      <c r="E48" s="82">
        <v>479</v>
      </c>
      <c r="F48" s="82">
        <v>296</v>
      </c>
      <c r="G48" s="82">
        <v>304</v>
      </c>
      <c r="H48" s="82">
        <v>365</v>
      </c>
      <c r="I48" s="82">
        <v>372</v>
      </c>
      <c r="J48" s="82">
        <v>0.72549019607843135</v>
      </c>
      <c r="K48" s="82">
        <v>0.69406392694063923</v>
      </c>
      <c r="L48" s="82">
        <v>0.73886639676113364</v>
      </c>
      <c r="M48" s="82">
        <v>0.77661795407098122</v>
      </c>
      <c r="N48" s="82">
        <v>0.72014925373134331</v>
      </c>
      <c r="O48" s="82">
        <v>0.73777462792345849</v>
      </c>
    </row>
    <row r="49" spans="1:15">
      <c r="A49" s="82" t="s">
        <v>73</v>
      </c>
      <c r="B49" s="82">
        <v>1603</v>
      </c>
      <c r="C49" s="82">
        <v>1755</v>
      </c>
      <c r="D49" s="82">
        <v>1753</v>
      </c>
      <c r="E49" s="82">
        <v>1720</v>
      </c>
      <c r="F49" s="82">
        <v>1108</v>
      </c>
      <c r="G49" s="82">
        <v>1256</v>
      </c>
      <c r="H49" s="82">
        <v>1285</v>
      </c>
      <c r="I49" s="82">
        <v>1254</v>
      </c>
      <c r="J49" s="82">
        <v>0.69120399251403619</v>
      </c>
      <c r="K49" s="82">
        <v>0.71566951566951564</v>
      </c>
      <c r="L49" s="82">
        <v>0.73302909298345698</v>
      </c>
      <c r="M49" s="82">
        <v>0.72906976744186047</v>
      </c>
      <c r="N49" s="82">
        <v>0.71395030326746234</v>
      </c>
      <c r="O49" s="82">
        <v>0.72589900535577656</v>
      </c>
    </row>
    <row r="50" spans="1:15">
      <c r="A50" s="82" t="s">
        <v>74</v>
      </c>
      <c r="B50" s="82">
        <v>2775</v>
      </c>
      <c r="C50" s="82">
        <v>3022</v>
      </c>
      <c r="D50" s="82">
        <v>3079</v>
      </c>
      <c r="E50" s="82">
        <v>2920</v>
      </c>
      <c r="F50" s="82">
        <v>2107</v>
      </c>
      <c r="G50" s="82">
        <v>2211</v>
      </c>
      <c r="H50" s="82">
        <v>2395</v>
      </c>
      <c r="I50" s="82">
        <v>2230</v>
      </c>
      <c r="J50" s="82">
        <v>0.7592792792792793</v>
      </c>
      <c r="K50" s="82">
        <v>0.73163467902051627</v>
      </c>
      <c r="L50" s="82">
        <v>0.77784995128288403</v>
      </c>
      <c r="M50" s="82">
        <v>0.76369863013698636</v>
      </c>
      <c r="N50" s="82">
        <v>0.75630914826498419</v>
      </c>
      <c r="O50" s="82">
        <v>0.75778738499057752</v>
      </c>
    </row>
    <row r="51" spans="1:15">
      <c r="A51" s="82" t="s">
        <v>75</v>
      </c>
      <c r="B51" s="82">
        <v>699</v>
      </c>
      <c r="C51" s="82">
        <v>1106</v>
      </c>
      <c r="D51" s="82">
        <v>1249</v>
      </c>
      <c r="E51" s="82">
        <v>1004</v>
      </c>
      <c r="F51" s="82">
        <v>531</v>
      </c>
      <c r="G51" s="82">
        <v>774</v>
      </c>
      <c r="H51" s="82">
        <v>896</v>
      </c>
      <c r="I51" s="82">
        <v>750</v>
      </c>
      <c r="J51" s="82">
        <v>0.75965665236051505</v>
      </c>
      <c r="K51" s="82">
        <v>0.69981916817359857</v>
      </c>
      <c r="L51" s="82">
        <v>0.71737389911929539</v>
      </c>
      <c r="M51" s="82">
        <v>0.74701195219123506</v>
      </c>
      <c r="N51" s="82">
        <v>0.72069417157825799</v>
      </c>
      <c r="O51" s="82">
        <v>0.72045251562965174</v>
      </c>
    </row>
    <row r="52" spans="1:15">
      <c r="A52" s="82" t="s">
        <v>76</v>
      </c>
      <c r="B52" s="82">
        <v>2933</v>
      </c>
      <c r="C52" s="82">
        <v>3060</v>
      </c>
      <c r="D52" s="82">
        <v>3158</v>
      </c>
      <c r="E52" s="82">
        <v>2955</v>
      </c>
      <c r="F52" s="82">
        <v>2290</v>
      </c>
      <c r="G52" s="82">
        <v>2383</v>
      </c>
      <c r="H52" s="82">
        <v>2446</v>
      </c>
      <c r="I52" s="82">
        <v>2305</v>
      </c>
      <c r="J52" s="82">
        <v>0.78077054210705765</v>
      </c>
      <c r="K52" s="82">
        <v>0.77875816993464053</v>
      </c>
      <c r="L52" s="82">
        <v>0.77454084863837869</v>
      </c>
      <c r="M52" s="82">
        <v>0.78003384094754658</v>
      </c>
      <c r="N52" s="82">
        <v>0.77794776527155507</v>
      </c>
      <c r="O52" s="82">
        <v>0.77771721356153933</v>
      </c>
    </row>
    <row r="53" spans="1:15">
      <c r="A53" s="82" t="s">
        <v>77</v>
      </c>
      <c r="B53" s="82">
        <v>2433</v>
      </c>
      <c r="C53" s="82">
        <v>2472</v>
      </c>
      <c r="D53" s="82">
        <v>2497</v>
      </c>
      <c r="E53" s="82">
        <v>2505</v>
      </c>
      <c r="F53" s="82">
        <v>1834</v>
      </c>
      <c r="G53" s="82">
        <v>1894</v>
      </c>
      <c r="H53" s="82">
        <v>1917</v>
      </c>
      <c r="I53" s="82">
        <v>1896</v>
      </c>
      <c r="J53" s="82">
        <v>0.75380189066995484</v>
      </c>
      <c r="K53" s="82">
        <v>0.76618122977346281</v>
      </c>
      <c r="L53" s="82">
        <v>0.7677212655186223</v>
      </c>
      <c r="M53" s="82">
        <v>0.7568862275449102</v>
      </c>
      <c r="N53" s="82">
        <v>0.76263172115644418</v>
      </c>
      <c r="O53" s="82">
        <v>0.76358041209526362</v>
      </c>
    </row>
    <row r="54" spans="1:15">
      <c r="A54" s="82" t="s">
        <v>78</v>
      </c>
      <c r="B54" s="82">
        <v>2024</v>
      </c>
      <c r="C54" s="82">
        <v>1689</v>
      </c>
      <c r="D54" s="82">
        <v>2011</v>
      </c>
      <c r="E54" s="82">
        <v>1930</v>
      </c>
      <c r="F54" s="82">
        <v>1569</v>
      </c>
      <c r="G54" s="82">
        <v>1407</v>
      </c>
      <c r="H54" s="82">
        <v>1670</v>
      </c>
      <c r="I54" s="82">
        <v>1571</v>
      </c>
      <c r="J54" s="82">
        <v>0.77519762845849804</v>
      </c>
      <c r="K54" s="82">
        <v>0.8330373001776199</v>
      </c>
      <c r="L54" s="82">
        <v>0.8304326205867727</v>
      </c>
      <c r="M54" s="82">
        <v>0.81398963730569951</v>
      </c>
      <c r="N54" s="82">
        <v>0.81167016072676446</v>
      </c>
      <c r="O54" s="82">
        <v>0.82557726465364123</v>
      </c>
    </row>
    <row r="55" spans="1:15">
      <c r="A55" s="82" t="s">
        <v>80</v>
      </c>
      <c r="B55" s="82">
        <v>805</v>
      </c>
      <c r="C55" s="82">
        <v>708</v>
      </c>
      <c r="D55" s="82">
        <v>837</v>
      </c>
      <c r="E55" s="82">
        <v>838</v>
      </c>
      <c r="F55" s="82">
        <v>525</v>
      </c>
      <c r="G55" s="82">
        <v>457</v>
      </c>
      <c r="H55" s="82">
        <v>578</v>
      </c>
      <c r="I55" s="82">
        <v>565</v>
      </c>
      <c r="J55" s="82">
        <v>0.65217391304347827</v>
      </c>
      <c r="K55" s="82">
        <v>0.64548022598870058</v>
      </c>
      <c r="L55" s="82">
        <v>0.69056152927120673</v>
      </c>
      <c r="M55" s="82">
        <v>0.67422434367541761</v>
      </c>
      <c r="N55" s="82">
        <v>0.66382978723404251</v>
      </c>
      <c r="O55" s="82">
        <v>0.67142257658413762</v>
      </c>
    </row>
    <row r="56" spans="1:15">
      <c r="A56" s="82" t="s">
        <v>81</v>
      </c>
      <c r="C56" s="82">
        <v>0</v>
      </c>
      <c r="D56" s="82">
        <v>0</v>
      </c>
      <c r="E56" s="82">
        <v>0</v>
      </c>
      <c r="G56" s="82">
        <v>0</v>
      </c>
      <c r="H56" s="82">
        <v>0</v>
      </c>
      <c r="I56" s="82">
        <v>0</v>
      </c>
    </row>
    <row r="57" spans="1:15">
      <c r="A57" s="82" t="s">
        <v>82</v>
      </c>
      <c r="B57" s="82">
        <v>171</v>
      </c>
      <c r="C57" s="82">
        <v>178</v>
      </c>
      <c r="D57" s="82">
        <v>200</v>
      </c>
      <c r="E57" s="82">
        <v>206</v>
      </c>
      <c r="F57" s="82">
        <v>118</v>
      </c>
      <c r="G57" s="82">
        <v>131</v>
      </c>
      <c r="H57" s="82">
        <v>146</v>
      </c>
      <c r="I57" s="82">
        <v>156</v>
      </c>
      <c r="J57" s="82">
        <v>0.6900584795321637</v>
      </c>
      <c r="K57" s="82">
        <v>0.7359550561797753</v>
      </c>
      <c r="L57" s="82">
        <v>0.73</v>
      </c>
      <c r="M57" s="82">
        <v>0.75728155339805825</v>
      </c>
      <c r="N57" s="82">
        <v>0.71948998178506374</v>
      </c>
      <c r="O57" s="82">
        <v>0.74143835616438358</v>
      </c>
    </row>
    <row r="58" spans="1:15">
      <c r="A58" s="82" t="s">
        <v>83</v>
      </c>
      <c r="B58" s="82">
        <v>4465</v>
      </c>
      <c r="C58" s="82">
        <v>4002</v>
      </c>
      <c r="D58" s="82">
        <v>4051</v>
      </c>
      <c r="E58" s="82">
        <v>3731</v>
      </c>
      <c r="F58" s="82">
        <v>3088</v>
      </c>
      <c r="G58" s="82">
        <v>2932</v>
      </c>
      <c r="H58" s="82">
        <v>2948</v>
      </c>
      <c r="I58" s="82">
        <v>2629</v>
      </c>
      <c r="J58" s="82">
        <v>0.69160134378499438</v>
      </c>
      <c r="K58" s="82">
        <v>0.73263368315842081</v>
      </c>
      <c r="L58" s="82">
        <v>0.72772155023451002</v>
      </c>
      <c r="M58" s="82">
        <v>0.70463682658804605</v>
      </c>
      <c r="N58" s="82">
        <v>0.7164083719444001</v>
      </c>
      <c r="O58" s="82">
        <v>0.72208078750848603</v>
      </c>
    </row>
    <row r="59" spans="1:15">
      <c r="A59" s="82" t="s">
        <v>84</v>
      </c>
      <c r="B59" s="82">
        <v>833</v>
      </c>
      <c r="C59" s="82">
        <v>833</v>
      </c>
      <c r="D59" s="82">
        <v>788</v>
      </c>
      <c r="E59" s="82">
        <v>711</v>
      </c>
      <c r="F59" s="82">
        <v>553</v>
      </c>
      <c r="G59" s="82">
        <v>536</v>
      </c>
      <c r="H59" s="82">
        <v>519</v>
      </c>
      <c r="I59" s="82">
        <v>417</v>
      </c>
      <c r="J59" s="82">
        <v>0.66386554621848737</v>
      </c>
      <c r="K59" s="82">
        <v>0.64345738295318122</v>
      </c>
      <c r="L59" s="82">
        <v>0.65862944162436543</v>
      </c>
      <c r="M59" s="82">
        <v>0.5864978902953587</v>
      </c>
      <c r="N59" s="82">
        <v>0.65525672371638144</v>
      </c>
      <c r="O59" s="82">
        <v>0.63121783876500859</v>
      </c>
    </row>
    <row r="60" spans="1:15">
      <c r="A60" s="82" t="s">
        <v>85</v>
      </c>
      <c r="B60" s="82">
        <v>509</v>
      </c>
      <c r="C60" s="82">
        <v>228</v>
      </c>
      <c r="D60" s="82">
        <v>125</v>
      </c>
      <c r="E60" s="82">
        <v>114</v>
      </c>
      <c r="F60" s="82">
        <v>201</v>
      </c>
      <c r="G60" s="82">
        <v>129</v>
      </c>
      <c r="H60" s="82">
        <v>67</v>
      </c>
      <c r="I60" s="82">
        <v>61</v>
      </c>
      <c r="J60" s="82">
        <v>0.39489194499017682</v>
      </c>
      <c r="K60" s="82">
        <v>0.56578947368421051</v>
      </c>
      <c r="L60" s="82">
        <v>0.53600000000000003</v>
      </c>
      <c r="M60" s="82">
        <v>0.53508771929824561</v>
      </c>
      <c r="N60" s="82">
        <v>0.46055684454756379</v>
      </c>
      <c r="O60" s="82">
        <v>0.550321199143469</v>
      </c>
    </row>
    <row r="61" spans="1:15">
      <c r="A61" s="82" t="s">
        <v>86</v>
      </c>
      <c r="B61" s="82">
        <v>3809</v>
      </c>
      <c r="C61" s="82">
        <v>3644</v>
      </c>
      <c r="D61" s="82">
        <v>3588</v>
      </c>
      <c r="E61" s="82">
        <v>3532</v>
      </c>
      <c r="F61" s="82">
        <v>3220</v>
      </c>
      <c r="G61" s="82">
        <v>3042</v>
      </c>
      <c r="H61" s="82">
        <v>3063</v>
      </c>
      <c r="I61" s="82">
        <v>3026</v>
      </c>
      <c r="J61" s="82">
        <v>0.84536623785770548</v>
      </c>
      <c r="K61" s="82">
        <v>0.8347969264544457</v>
      </c>
      <c r="L61" s="82">
        <v>0.85367892976588633</v>
      </c>
      <c r="M61" s="82">
        <v>0.85673839184597966</v>
      </c>
      <c r="N61" s="82">
        <v>0.8445792953536817</v>
      </c>
      <c r="O61" s="82">
        <v>0.84829059829059827</v>
      </c>
    </row>
    <row r="62" spans="1:15">
      <c r="A62" s="82" t="s">
        <v>87</v>
      </c>
      <c r="B62" s="82">
        <v>524</v>
      </c>
      <c r="C62" s="82">
        <v>480</v>
      </c>
      <c r="D62" s="82">
        <v>517</v>
      </c>
      <c r="E62" s="82">
        <v>483</v>
      </c>
      <c r="F62" s="82">
        <v>395</v>
      </c>
      <c r="G62" s="82">
        <v>350</v>
      </c>
      <c r="H62" s="82">
        <v>391</v>
      </c>
      <c r="I62" s="82">
        <v>378</v>
      </c>
      <c r="J62" s="82">
        <v>0.75381679389312972</v>
      </c>
      <c r="K62" s="82">
        <v>0.72916666666666663</v>
      </c>
      <c r="L62" s="82">
        <v>0.7562862669245648</v>
      </c>
      <c r="M62" s="82">
        <v>0.78260869565217395</v>
      </c>
      <c r="N62" s="82">
        <v>0.74687705456936226</v>
      </c>
      <c r="O62" s="82">
        <v>0.75608108108108107</v>
      </c>
    </row>
    <row r="63" spans="1:15">
      <c r="A63" s="82" t="s">
        <v>89</v>
      </c>
      <c r="B63" s="82">
        <v>2820</v>
      </c>
      <c r="C63" s="82">
        <v>2625</v>
      </c>
      <c r="D63" s="82">
        <v>2768</v>
      </c>
      <c r="E63" s="82">
        <v>2464</v>
      </c>
      <c r="F63" s="82">
        <v>1965</v>
      </c>
      <c r="G63" s="82">
        <v>1998</v>
      </c>
      <c r="H63" s="82">
        <v>2136</v>
      </c>
      <c r="I63" s="82">
        <v>1890</v>
      </c>
      <c r="J63" s="82">
        <v>0.69680851063829785</v>
      </c>
      <c r="K63" s="82">
        <v>0.76114285714285712</v>
      </c>
      <c r="L63" s="82">
        <v>0.77167630057803471</v>
      </c>
      <c r="M63" s="82">
        <v>0.76704545454545459</v>
      </c>
      <c r="N63" s="82">
        <v>0.74260319006453179</v>
      </c>
      <c r="O63" s="82">
        <v>0.766704849179076</v>
      </c>
    </row>
    <row r="64" spans="1:15">
      <c r="A64" s="82" t="s">
        <v>90</v>
      </c>
      <c r="B64" s="82">
        <v>1315</v>
      </c>
      <c r="C64" s="82">
        <v>1274</v>
      </c>
      <c r="D64" s="82">
        <v>1362</v>
      </c>
      <c r="E64" s="82">
        <v>1284</v>
      </c>
      <c r="F64" s="82">
        <v>814</v>
      </c>
      <c r="G64" s="82">
        <v>916</v>
      </c>
      <c r="H64" s="82">
        <v>994</v>
      </c>
      <c r="I64" s="82">
        <v>910</v>
      </c>
      <c r="J64" s="82">
        <v>0.61901140684410649</v>
      </c>
      <c r="K64" s="82">
        <v>0.7189952904238619</v>
      </c>
      <c r="L64" s="82">
        <v>0.72980910425844348</v>
      </c>
      <c r="M64" s="82">
        <v>0.70872274143302183</v>
      </c>
      <c r="N64" s="82">
        <v>0.68944570994684895</v>
      </c>
      <c r="O64" s="82">
        <v>0.71938775510204078</v>
      </c>
    </row>
    <row r="65" spans="1:15">
      <c r="A65" s="82" t="s">
        <v>91</v>
      </c>
      <c r="B65" s="82">
        <v>951</v>
      </c>
      <c r="C65" s="82">
        <v>1124</v>
      </c>
      <c r="D65" s="82">
        <v>1135</v>
      </c>
      <c r="E65" s="82">
        <v>1135</v>
      </c>
      <c r="F65" s="82">
        <v>716</v>
      </c>
      <c r="G65" s="82">
        <v>883</v>
      </c>
      <c r="H65" s="82">
        <v>905</v>
      </c>
      <c r="I65" s="82">
        <v>905</v>
      </c>
      <c r="J65" s="82">
        <v>0.75289169295478442</v>
      </c>
      <c r="K65" s="82">
        <v>0.78558718861209964</v>
      </c>
      <c r="L65" s="82">
        <v>0.79735682819383258</v>
      </c>
      <c r="M65" s="82">
        <v>0.79735682819383258</v>
      </c>
      <c r="N65" s="82">
        <v>0.78006230529595011</v>
      </c>
      <c r="O65" s="82">
        <v>0.79345904537418976</v>
      </c>
    </row>
    <row r="66" spans="1:15">
      <c r="A66" s="82" t="s">
        <v>92</v>
      </c>
      <c r="B66" s="82">
        <v>782</v>
      </c>
      <c r="C66" s="82">
        <v>718</v>
      </c>
      <c r="D66" s="82">
        <v>710</v>
      </c>
      <c r="E66" s="82">
        <v>718</v>
      </c>
      <c r="F66" s="82">
        <v>561</v>
      </c>
      <c r="G66" s="82">
        <v>519</v>
      </c>
      <c r="H66" s="82">
        <v>520</v>
      </c>
      <c r="I66" s="82">
        <v>514</v>
      </c>
      <c r="J66" s="82">
        <v>0.71739130434782605</v>
      </c>
      <c r="K66" s="82">
        <v>0.72284122562674091</v>
      </c>
      <c r="L66" s="82">
        <v>0.73239436619718312</v>
      </c>
      <c r="M66" s="82">
        <v>0.71587743732590525</v>
      </c>
      <c r="N66" s="82">
        <v>0.72398190045248867</v>
      </c>
      <c r="O66" s="82">
        <v>0.72367194780987887</v>
      </c>
    </row>
    <row r="67" spans="1:15">
      <c r="A67" s="82" t="s">
        <v>93</v>
      </c>
      <c r="B67" s="82">
        <v>2377</v>
      </c>
      <c r="C67" s="82">
        <v>2600</v>
      </c>
      <c r="D67" s="82">
        <v>2624</v>
      </c>
      <c r="E67" s="82">
        <v>2743</v>
      </c>
      <c r="F67" s="82">
        <v>2300</v>
      </c>
      <c r="G67" s="82">
        <v>1820</v>
      </c>
      <c r="H67" s="82">
        <v>1866</v>
      </c>
      <c r="I67" s="82">
        <v>1713</v>
      </c>
      <c r="J67" s="82">
        <v>0.96760622633571725</v>
      </c>
      <c r="K67" s="82">
        <v>0.7</v>
      </c>
      <c r="L67" s="82">
        <v>0.71112804878048785</v>
      </c>
      <c r="M67" s="82">
        <v>0.62449872402479034</v>
      </c>
      <c r="N67" s="82">
        <v>0.78752795684778321</v>
      </c>
      <c r="O67" s="82">
        <v>0.67767039036023602</v>
      </c>
    </row>
  </sheetData>
  <pageMargins left="0.75" right="0.75" top="1" bottom="1" header="0.5" footer="0.5"/>
  <headerFooter alignWithMargins="0">
    <oddHeader>&amp;A</oddHeader>
    <oddFooter>Page &amp;P</oddFooter>
  </headerFooter>
</worksheet>
</file>

<file path=xl/worksheets/sheet26.xml><?xml version="1.0" encoding="utf-8"?>
<worksheet xmlns="http://schemas.openxmlformats.org/spreadsheetml/2006/main" xmlns:r="http://schemas.openxmlformats.org/officeDocument/2006/relationships">
  <dimension ref="A1:M67"/>
  <sheetViews>
    <sheetView workbookViewId="0">
      <selection activeCell="E1" sqref="E1"/>
    </sheetView>
  </sheetViews>
  <sheetFormatPr defaultRowHeight="15"/>
  <cols>
    <col min="1" max="16384" width="9.140625" style="82"/>
  </cols>
  <sheetData>
    <row r="1" spans="1:13">
      <c r="A1" s="82" t="s">
        <v>94</v>
      </c>
      <c r="B1" s="82" t="s">
        <v>402</v>
      </c>
      <c r="C1" s="82" t="s">
        <v>403</v>
      </c>
      <c r="D1" s="82" t="s">
        <v>404</v>
      </c>
      <c r="E1" s="82" t="s">
        <v>818</v>
      </c>
      <c r="F1" s="82" t="s">
        <v>405</v>
      </c>
      <c r="G1" s="82" t="s">
        <v>406</v>
      </c>
      <c r="H1" s="82" t="s">
        <v>407</v>
      </c>
      <c r="I1" s="82" t="s">
        <v>819</v>
      </c>
      <c r="J1" s="82" t="s">
        <v>408</v>
      </c>
      <c r="K1" s="82" t="s">
        <v>409</v>
      </c>
      <c r="L1" s="82" t="s">
        <v>410</v>
      </c>
      <c r="M1" s="82" t="s">
        <v>820</v>
      </c>
    </row>
    <row r="2" spans="1:13">
      <c r="A2" s="82" t="s">
        <v>830</v>
      </c>
      <c r="B2" s="82">
        <v>4093</v>
      </c>
      <c r="C2" s="82">
        <v>4274</v>
      </c>
      <c r="D2" s="82">
        <v>4365</v>
      </c>
      <c r="E2" s="82">
        <v>4473</v>
      </c>
      <c r="F2" s="82">
        <v>4295</v>
      </c>
      <c r="G2" s="82">
        <v>4523</v>
      </c>
      <c r="H2" s="82">
        <v>4598</v>
      </c>
      <c r="I2" s="82">
        <v>4744.5</v>
      </c>
      <c r="J2" s="82">
        <v>404</v>
      </c>
      <c r="K2" s="82">
        <v>498</v>
      </c>
      <c r="L2" s="82">
        <v>466</v>
      </c>
      <c r="M2" s="82">
        <v>543</v>
      </c>
    </row>
    <row r="3" spans="1:13">
      <c r="A3" s="82" t="s">
        <v>33</v>
      </c>
      <c r="B3" s="82">
        <v>935</v>
      </c>
      <c r="C3" s="82">
        <v>889</v>
      </c>
      <c r="D3" s="82">
        <v>927</v>
      </c>
      <c r="E3" s="82">
        <v>981</v>
      </c>
      <c r="F3" s="82">
        <v>1014.5</v>
      </c>
      <c r="G3" s="82">
        <v>967</v>
      </c>
      <c r="H3" s="82">
        <v>1000.5</v>
      </c>
      <c r="I3" s="82">
        <v>1066.5</v>
      </c>
      <c r="J3" s="82">
        <v>159</v>
      </c>
      <c r="K3" s="82">
        <v>156</v>
      </c>
      <c r="L3" s="82">
        <v>147</v>
      </c>
      <c r="M3" s="82">
        <v>171</v>
      </c>
    </row>
    <row r="4" spans="1:13">
      <c r="A4" s="82" t="s">
        <v>831</v>
      </c>
      <c r="B4" s="82">
        <v>2109</v>
      </c>
      <c r="C4" s="82">
        <v>2674</v>
      </c>
      <c r="D4" s="82">
        <v>2724</v>
      </c>
      <c r="E4" s="82">
        <v>2770</v>
      </c>
      <c r="F4" s="82">
        <v>2255</v>
      </c>
      <c r="G4" s="82">
        <v>2867.5</v>
      </c>
      <c r="H4" s="82">
        <v>2932.5</v>
      </c>
      <c r="I4" s="82">
        <v>2970</v>
      </c>
      <c r="J4" s="82">
        <v>292</v>
      </c>
      <c r="K4" s="82">
        <v>387</v>
      </c>
      <c r="L4" s="82">
        <v>417</v>
      </c>
      <c r="M4" s="82">
        <v>400</v>
      </c>
    </row>
    <row r="5" spans="1:13">
      <c r="A5" s="82" t="s">
        <v>34</v>
      </c>
      <c r="B5" s="82">
        <v>2193</v>
      </c>
      <c r="C5" s="82">
        <v>2170</v>
      </c>
      <c r="D5" s="82">
        <v>2413</v>
      </c>
      <c r="E5" s="82">
        <v>2352</v>
      </c>
      <c r="F5" s="82">
        <v>2285</v>
      </c>
      <c r="G5" s="82">
        <v>2275</v>
      </c>
      <c r="H5" s="82">
        <v>2508.5</v>
      </c>
      <c r="I5" s="82">
        <v>2462.5</v>
      </c>
      <c r="J5" s="82">
        <v>184</v>
      </c>
      <c r="K5" s="82">
        <v>210</v>
      </c>
      <c r="L5" s="82">
        <v>191</v>
      </c>
      <c r="M5" s="82">
        <v>221</v>
      </c>
    </row>
    <row r="6" spans="1:13">
      <c r="A6" s="82" t="s">
        <v>35</v>
      </c>
      <c r="B6" s="82">
        <v>3967</v>
      </c>
      <c r="C6" s="82">
        <v>4096</v>
      </c>
      <c r="D6" s="82">
        <v>4587</v>
      </c>
      <c r="E6" s="82">
        <v>4485</v>
      </c>
      <c r="F6" s="82">
        <v>4623.5</v>
      </c>
      <c r="G6" s="82">
        <v>4741.5</v>
      </c>
      <c r="H6" s="82">
        <v>5285.5</v>
      </c>
      <c r="I6" s="82">
        <v>5218.5</v>
      </c>
      <c r="J6" s="82">
        <v>1313</v>
      </c>
      <c r="K6" s="82">
        <v>1291</v>
      </c>
      <c r="L6" s="82">
        <v>1397</v>
      </c>
      <c r="M6" s="82">
        <v>1467</v>
      </c>
    </row>
    <row r="7" spans="1:13">
      <c r="A7" s="82" t="s">
        <v>36</v>
      </c>
      <c r="B7" s="82">
        <v>4452</v>
      </c>
      <c r="C7" s="82">
        <v>4483</v>
      </c>
      <c r="D7" s="82">
        <v>4483</v>
      </c>
      <c r="E7" s="82">
        <v>4543</v>
      </c>
      <c r="F7" s="82">
        <v>4737.5</v>
      </c>
      <c r="G7" s="82">
        <v>4787</v>
      </c>
      <c r="H7" s="82">
        <v>4819</v>
      </c>
      <c r="I7" s="82">
        <v>4893.5</v>
      </c>
      <c r="J7" s="82">
        <v>571</v>
      </c>
      <c r="K7" s="82">
        <v>608</v>
      </c>
      <c r="L7" s="82">
        <v>672</v>
      </c>
      <c r="M7" s="82">
        <v>701</v>
      </c>
    </row>
    <row r="8" spans="1:13">
      <c r="A8" s="82" t="s">
        <v>37</v>
      </c>
      <c r="B8" s="82">
        <v>3490</v>
      </c>
      <c r="C8" s="82">
        <v>3602</v>
      </c>
      <c r="D8" s="82">
        <v>3734</v>
      </c>
      <c r="E8" s="82">
        <v>3909</v>
      </c>
      <c r="F8" s="82">
        <v>3717.5</v>
      </c>
      <c r="G8" s="82">
        <v>3822.5</v>
      </c>
      <c r="H8" s="82">
        <v>3961</v>
      </c>
      <c r="I8" s="82">
        <v>4214</v>
      </c>
      <c r="J8" s="82">
        <v>455</v>
      </c>
      <c r="K8" s="82">
        <v>441</v>
      </c>
      <c r="L8" s="82">
        <v>454</v>
      </c>
      <c r="M8" s="82">
        <v>610</v>
      </c>
    </row>
    <row r="9" spans="1:13">
      <c r="A9" s="82" t="s">
        <v>32</v>
      </c>
      <c r="B9" s="82">
        <v>448</v>
      </c>
      <c r="C9" s="82">
        <v>451</v>
      </c>
      <c r="D9" s="82">
        <v>460</v>
      </c>
      <c r="E9" s="82">
        <v>518</v>
      </c>
      <c r="F9" s="82">
        <v>452</v>
      </c>
      <c r="G9" s="82">
        <v>463</v>
      </c>
      <c r="H9" s="82">
        <v>472.5</v>
      </c>
      <c r="I9" s="82">
        <v>527</v>
      </c>
      <c r="J9" s="82">
        <v>8</v>
      </c>
      <c r="K9" s="82">
        <v>24</v>
      </c>
      <c r="L9" s="82">
        <v>25</v>
      </c>
      <c r="M9" s="82">
        <v>18</v>
      </c>
    </row>
    <row r="10" spans="1:13">
      <c r="A10" s="82" t="s">
        <v>38</v>
      </c>
      <c r="B10" s="82">
        <v>6163</v>
      </c>
      <c r="C10" s="82">
        <v>6299</v>
      </c>
      <c r="D10" s="82">
        <v>6489</v>
      </c>
      <c r="E10" s="82">
        <v>6766</v>
      </c>
      <c r="F10" s="82">
        <v>6636.5</v>
      </c>
      <c r="G10" s="82">
        <v>6762</v>
      </c>
      <c r="H10" s="82">
        <v>6914.5</v>
      </c>
      <c r="I10" s="82">
        <v>7216.5</v>
      </c>
      <c r="J10" s="82">
        <v>947</v>
      </c>
      <c r="K10" s="82">
        <v>926</v>
      </c>
      <c r="L10" s="82">
        <v>851</v>
      </c>
      <c r="M10" s="82">
        <v>901</v>
      </c>
    </row>
    <row r="11" spans="1:13">
      <c r="A11" s="82" t="s">
        <v>39</v>
      </c>
      <c r="B11" s="82">
        <v>8647</v>
      </c>
      <c r="C11" s="82">
        <v>9423</v>
      </c>
      <c r="D11" s="82">
        <v>10246</v>
      </c>
      <c r="E11" s="82">
        <v>11393</v>
      </c>
      <c r="F11" s="82">
        <v>9256.5</v>
      </c>
      <c r="G11" s="82">
        <v>10041</v>
      </c>
      <c r="H11" s="82">
        <v>10939</v>
      </c>
      <c r="I11" s="82">
        <v>12131</v>
      </c>
      <c r="J11" s="82">
        <v>1219</v>
      </c>
      <c r="K11" s="82">
        <v>1236</v>
      </c>
      <c r="L11" s="82">
        <v>1386</v>
      </c>
      <c r="M11" s="82">
        <v>1476</v>
      </c>
    </row>
    <row r="12" spans="1:13">
      <c r="A12" s="82" t="s">
        <v>40</v>
      </c>
      <c r="B12" s="82">
        <v>13</v>
      </c>
      <c r="C12" s="82">
        <v>33</v>
      </c>
      <c r="D12" s="82">
        <v>29</v>
      </c>
      <c r="E12" s="82">
        <v>41</v>
      </c>
      <c r="F12" s="82">
        <v>19.5</v>
      </c>
      <c r="G12" s="82">
        <v>49.5</v>
      </c>
      <c r="H12" s="82">
        <v>38.5</v>
      </c>
      <c r="I12" s="82">
        <v>55</v>
      </c>
      <c r="J12" s="82">
        <v>13</v>
      </c>
      <c r="K12" s="82">
        <v>33</v>
      </c>
      <c r="L12" s="82">
        <v>19</v>
      </c>
      <c r="M12" s="82">
        <v>28</v>
      </c>
    </row>
    <row r="13" spans="1:13">
      <c r="A13" s="82" t="s">
        <v>41</v>
      </c>
      <c r="B13" s="82">
        <v>728</v>
      </c>
      <c r="C13" s="82">
        <v>755</v>
      </c>
      <c r="D13" s="82">
        <v>812</v>
      </c>
      <c r="E13" s="82">
        <v>764</v>
      </c>
      <c r="F13" s="82">
        <v>740.5</v>
      </c>
      <c r="G13" s="82">
        <v>767.5</v>
      </c>
      <c r="H13" s="82">
        <v>830.5</v>
      </c>
      <c r="I13" s="82">
        <v>777</v>
      </c>
      <c r="J13" s="82">
        <v>25</v>
      </c>
      <c r="K13" s="82">
        <v>25</v>
      </c>
      <c r="L13" s="82">
        <v>37</v>
      </c>
      <c r="M13" s="82">
        <v>26</v>
      </c>
    </row>
    <row r="14" spans="1:13">
      <c r="A14" s="82" t="s">
        <v>42</v>
      </c>
      <c r="B14" s="82">
        <v>6502</v>
      </c>
      <c r="C14" s="82">
        <v>6452</v>
      </c>
      <c r="D14" s="82">
        <v>6800</v>
      </c>
      <c r="E14" s="82">
        <v>7192</v>
      </c>
      <c r="F14" s="82">
        <v>6902.5</v>
      </c>
      <c r="G14" s="82">
        <v>6885</v>
      </c>
      <c r="H14" s="82">
        <v>7282</v>
      </c>
      <c r="I14" s="82">
        <v>7691.5</v>
      </c>
      <c r="J14" s="82">
        <v>801</v>
      </c>
      <c r="K14" s="82">
        <v>866</v>
      </c>
      <c r="L14" s="82">
        <v>964</v>
      </c>
      <c r="M14" s="82">
        <v>999</v>
      </c>
    </row>
    <row r="15" spans="1:13">
      <c r="A15" s="82" t="s">
        <v>832</v>
      </c>
      <c r="B15" s="82">
        <v>635</v>
      </c>
      <c r="C15" s="82">
        <v>600</v>
      </c>
      <c r="D15" s="82">
        <v>675</v>
      </c>
      <c r="E15" s="82">
        <v>626</v>
      </c>
      <c r="F15" s="82">
        <v>680</v>
      </c>
      <c r="G15" s="82">
        <v>642</v>
      </c>
      <c r="H15" s="82">
        <v>728.5</v>
      </c>
      <c r="I15" s="82">
        <v>670.5</v>
      </c>
      <c r="J15" s="82">
        <v>90</v>
      </c>
      <c r="K15" s="82">
        <v>84</v>
      </c>
      <c r="L15" s="82">
        <v>107</v>
      </c>
      <c r="M15" s="82">
        <v>89</v>
      </c>
    </row>
    <row r="16" spans="1:13">
      <c r="A16" s="82" t="s">
        <v>44</v>
      </c>
      <c r="B16" s="82">
        <v>852</v>
      </c>
      <c r="C16" s="82">
        <v>806</v>
      </c>
      <c r="D16" s="82">
        <v>846</v>
      </c>
      <c r="E16" s="82">
        <v>874</v>
      </c>
      <c r="F16" s="82">
        <v>895.5</v>
      </c>
      <c r="G16" s="82">
        <v>844.5</v>
      </c>
      <c r="H16" s="82">
        <v>892.5</v>
      </c>
      <c r="I16" s="82">
        <v>916.5</v>
      </c>
      <c r="J16" s="82">
        <v>87</v>
      </c>
      <c r="K16" s="82">
        <v>77</v>
      </c>
      <c r="L16" s="82">
        <v>93</v>
      </c>
      <c r="M16" s="82">
        <v>85</v>
      </c>
    </row>
    <row r="17" spans="1:13">
      <c r="A17" s="82" t="s">
        <v>45</v>
      </c>
      <c r="B17" s="82">
        <v>1561</v>
      </c>
      <c r="C17" s="82">
        <v>1770</v>
      </c>
      <c r="D17" s="82">
        <v>2026</v>
      </c>
      <c r="E17" s="82">
        <v>2060</v>
      </c>
      <c r="F17" s="82">
        <v>1605.5</v>
      </c>
      <c r="G17" s="82">
        <v>1811.5</v>
      </c>
      <c r="H17" s="82">
        <v>2093</v>
      </c>
      <c r="I17" s="82">
        <v>2134</v>
      </c>
      <c r="J17" s="82">
        <v>89</v>
      </c>
      <c r="K17" s="82">
        <v>83</v>
      </c>
      <c r="L17" s="82">
        <v>134</v>
      </c>
      <c r="M17" s="82">
        <v>148</v>
      </c>
    </row>
    <row r="18" spans="1:13">
      <c r="A18" s="82" t="s">
        <v>833</v>
      </c>
      <c r="B18" s="82">
        <v>2588</v>
      </c>
      <c r="C18" s="82">
        <v>2820</v>
      </c>
      <c r="D18" s="82">
        <v>2985</v>
      </c>
      <c r="E18" s="82">
        <v>3122</v>
      </c>
      <c r="F18" s="82">
        <v>2758.5</v>
      </c>
      <c r="G18" s="82">
        <v>3004</v>
      </c>
      <c r="H18" s="82">
        <v>3190</v>
      </c>
      <c r="I18" s="82">
        <v>3356</v>
      </c>
      <c r="J18" s="82">
        <v>341</v>
      </c>
      <c r="K18" s="82">
        <v>368</v>
      </c>
      <c r="L18" s="82">
        <v>410</v>
      </c>
      <c r="M18" s="82">
        <v>468</v>
      </c>
    </row>
    <row r="19" spans="1:13">
      <c r="A19" s="82" t="s">
        <v>46</v>
      </c>
      <c r="B19" s="82">
        <v>9123</v>
      </c>
      <c r="C19" s="82">
        <v>11233</v>
      </c>
      <c r="D19" s="82">
        <v>11727</v>
      </c>
      <c r="E19" s="82">
        <v>14123</v>
      </c>
      <c r="F19" s="82">
        <v>9269</v>
      </c>
      <c r="G19" s="82">
        <v>11371</v>
      </c>
      <c r="H19" s="82">
        <v>11875</v>
      </c>
      <c r="I19" s="82">
        <v>14281.5</v>
      </c>
      <c r="J19" s="82">
        <v>292</v>
      </c>
      <c r="K19" s="82">
        <v>276</v>
      </c>
      <c r="L19" s="82">
        <v>296</v>
      </c>
      <c r="M19" s="82">
        <v>317</v>
      </c>
    </row>
    <row r="20" spans="1:13">
      <c r="A20" s="82" t="s">
        <v>739</v>
      </c>
      <c r="B20" s="82">
        <v>231</v>
      </c>
      <c r="C20" s="82">
        <v>286</v>
      </c>
      <c r="D20" s="82">
        <v>319</v>
      </c>
      <c r="E20" s="82">
        <v>333</v>
      </c>
      <c r="F20" s="82">
        <v>238.5</v>
      </c>
      <c r="G20" s="82">
        <v>289</v>
      </c>
      <c r="H20" s="82">
        <v>330.5</v>
      </c>
      <c r="I20" s="82">
        <v>343</v>
      </c>
      <c r="J20" s="82">
        <v>15</v>
      </c>
      <c r="K20" s="82">
        <v>6</v>
      </c>
      <c r="L20" s="82">
        <v>23</v>
      </c>
      <c r="M20" s="82">
        <v>20</v>
      </c>
    </row>
    <row r="21" spans="1:13">
      <c r="A21" s="82" t="s">
        <v>47</v>
      </c>
      <c r="B21" s="82">
        <v>1067</v>
      </c>
      <c r="C21" s="82">
        <v>969</v>
      </c>
      <c r="D21" s="82">
        <v>1051</v>
      </c>
      <c r="E21" s="82">
        <v>1196</v>
      </c>
      <c r="F21" s="82">
        <v>1185</v>
      </c>
      <c r="G21" s="82">
        <v>1065.5</v>
      </c>
      <c r="H21" s="82">
        <v>1151</v>
      </c>
      <c r="I21" s="82">
        <v>1309.5</v>
      </c>
      <c r="J21" s="82">
        <v>236</v>
      </c>
      <c r="K21" s="82">
        <v>193</v>
      </c>
      <c r="L21" s="82">
        <v>200</v>
      </c>
      <c r="M21" s="82">
        <v>227</v>
      </c>
    </row>
    <row r="22" spans="1:13">
      <c r="A22" s="82" t="s">
        <v>48</v>
      </c>
      <c r="B22" s="82">
        <v>1400</v>
      </c>
      <c r="C22" s="82">
        <v>1455</v>
      </c>
      <c r="D22" s="82">
        <v>1585</v>
      </c>
      <c r="E22" s="82">
        <v>1550</v>
      </c>
      <c r="F22" s="82">
        <v>1467.5</v>
      </c>
      <c r="G22" s="82">
        <v>1530.5</v>
      </c>
      <c r="H22" s="82">
        <v>1657</v>
      </c>
      <c r="I22" s="82">
        <v>1619</v>
      </c>
      <c r="J22" s="82">
        <v>135</v>
      </c>
      <c r="K22" s="82">
        <v>151</v>
      </c>
      <c r="L22" s="82">
        <v>144</v>
      </c>
      <c r="M22" s="82">
        <v>138</v>
      </c>
    </row>
    <row r="23" spans="1:13">
      <c r="A23" s="82" t="s">
        <v>49</v>
      </c>
      <c r="B23" s="82">
        <v>2678</v>
      </c>
      <c r="C23" s="82">
        <v>2825</v>
      </c>
      <c r="D23" s="82">
        <v>2874</v>
      </c>
      <c r="E23" s="82">
        <v>2913</v>
      </c>
      <c r="F23" s="82">
        <v>2790</v>
      </c>
      <c r="G23" s="82">
        <v>2963.5</v>
      </c>
      <c r="H23" s="82">
        <v>2997</v>
      </c>
      <c r="I23" s="82">
        <v>3062.5</v>
      </c>
      <c r="J23" s="82">
        <v>224</v>
      </c>
      <c r="K23" s="82">
        <v>277</v>
      </c>
      <c r="L23" s="82">
        <v>246</v>
      </c>
      <c r="M23" s="82">
        <v>299</v>
      </c>
    </row>
    <row r="24" spans="1:13">
      <c r="A24" s="82" t="s">
        <v>50</v>
      </c>
      <c r="B24" s="82">
        <v>4477</v>
      </c>
      <c r="C24" s="82">
        <v>4758</v>
      </c>
      <c r="D24" s="82">
        <v>4720</v>
      </c>
      <c r="E24" s="82">
        <v>5254</v>
      </c>
      <c r="F24" s="82">
        <v>4889</v>
      </c>
      <c r="G24" s="82">
        <v>5189.5</v>
      </c>
      <c r="H24" s="82">
        <v>5160.5</v>
      </c>
      <c r="I24" s="82">
        <v>5719.5</v>
      </c>
      <c r="J24" s="82">
        <v>824</v>
      </c>
      <c r="K24" s="82">
        <v>863</v>
      </c>
      <c r="L24" s="82">
        <v>881</v>
      </c>
      <c r="M24" s="82">
        <v>931</v>
      </c>
    </row>
    <row r="25" spans="1:13">
      <c r="A25" s="82" t="s">
        <v>51</v>
      </c>
      <c r="B25" s="82">
        <v>3596</v>
      </c>
      <c r="C25" s="82">
        <v>3219</v>
      </c>
      <c r="D25" s="82">
        <v>3239</v>
      </c>
      <c r="E25" s="82">
        <v>3274</v>
      </c>
      <c r="F25" s="82">
        <v>3829</v>
      </c>
      <c r="G25" s="82">
        <v>3446</v>
      </c>
      <c r="H25" s="82">
        <v>3462</v>
      </c>
      <c r="I25" s="82">
        <v>3482.5</v>
      </c>
      <c r="J25" s="82">
        <v>466</v>
      </c>
      <c r="K25" s="82">
        <v>454</v>
      </c>
      <c r="L25" s="82">
        <v>446</v>
      </c>
      <c r="M25" s="82">
        <v>417</v>
      </c>
    </row>
    <row r="26" spans="1:13">
      <c r="A26" s="82" t="s">
        <v>52</v>
      </c>
      <c r="B26" s="82">
        <v>6092</v>
      </c>
      <c r="C26" s="82">
        <v>6225</v>
      </c>
      <c r="D26" s="82">
        <v>6897</v>
      </c>
      <c r="E26" s="82">
        <v>7232</v>
      </c>
      <c r="F26" s="82">
        <v>6525</v>
      </c>
      <c r="G26" s="82">
        <v>6672.5</v>
      </c>
      <c r="H26" s="82">
        <v>7442.5</v>
      </c>
      <c r="I26" s="82">
        <v>7805.5</v>
      </c>
      <c r="J26" s="82">
        <v>866</v>
      </c>
      <c r="K26" s="82">
        <v>895</v>
      </c>
      <c r="L26" s="82">
        <v>1091</v>
      </c>
      <c r="M26" s="82">
        <v>1147</v>
      </c>
    </row>
    <row r="27" spans="1:13">
      <c r="A27" s="82" t="s">
        <v>53</v>
      </c>
      <c r="B27" s="82">
        <v>1291</v>
      </c>
      <c r="C27" s="82">
        <v>1409</v>
      </c>
      <c r="D27" s="82">
        <v>1486</v>
      </c>
      <c r="E27" s="82">
        <v>1534</v>
      </c>
      <c r="F27" s="82">
        <v>1346</v>
      </c>
      <c r="G27" s="82">
        <v>1474</v>
      </c>
      <c r="H27" s="82">
        <v>1555.5</v>
      </c>
      <c r="I27" s="82">
        <v>1611</v>
      </c>
      <c r="J27" s="82">
        <v>110</v>
      </c>
      <c r="K27" s="82">
        <v>130</v>
      </c>
      <c r="L27" s="82">
        <v>139</v>
      </c>
      <c r="M27" s="82">
        <v>154</v>
      </c>
    </row>
    <row r="28" spans="1:13">
      <c r="A28" s="82" t="s">
        <v>54</v>
      </c>
      <c r="B28" s="82">
        <v>2565</v>
      </c>
      <c r="C28" s="82">
        <v>2668</v>
      </c>
      <c r="D28" s="82">
        <v>2742</v>
      </c>
      <c r="E28" s="82">
        <v>2948</v>
      </c>
      <c r="F28" s="82">
        <v>2683.5</v>
      </c>
      <c r="G28" s="82">
        <v>2768.5</v>
      </c>
      <c r="H28" s="82">
        <v>2842</v>
      </c>
      <c r="I28" s="82">
        <v>3072.5</v>
      </c>
      <c r="J28" s="82">
        <v>237</v>
      </c>
      <c r="K28" s="82">
        <v>201</v>
      </c>
      <c r="L28" s="82">
        <v>200</v>
      </c>
      <c r="M28" s="82">
        <v>249</v>
      </c>
    </row>
    <row r="29" spans="1:13">
      <c r="A29" s="82" t="s">
        <v>55</v>
      </c>
      <c r="B29" s="82">
        <v>7705</v>
      </c>
      <c r="C29" s="82">
        <v>8000</v>
      </c>
      <c r="D29" s="82">
        <v>7689</v>
      </c>
      <c r="E29" s="82">
        <v>7766</v>
      </c>
      <c r="F29" s="82">
        <v>8593</v>
      </c>
      <c r="G29" s="82">
        <v>8798</v>
      </c>
      <c r="H29" s="82">
        <v>8483.5</v>
      </c>
      <c r="I29" s="82">
        <v>8572</v>
      </c>
      <c r="J29" s="82">
        <v>1776</v>
      </c>
      <c r="K29" s="82">
        <v>1596</v>
      </c>
      <c r="L29" s="82">
        <v>1589</v>
      </c>
      <c r="M29" s="82">
        <v>1612</v>
      </c>
    </row>
    <row r="30" spans="1:13">
      <c r="A30" s="82" t="s">
        <v>56</v>
      </c>
      <c r="B30" s="82">
        <v>2983</v>
      </c>
      <c r="C30" s="82">
        <v>3060</v>
      </c>
      <c r="D30" s="82">
        <v>3186</v>
      </c>
      <c r="E30" s="82">
        <v>3137</v>
      </c>
      <c r="F30" s="82">
        <v>3235.5</v>
      </c>
      <c r="G30" s="82">
        <v>3322</v>
      </c>
      <c r="H30" s="82">
        <v>3474.5</v>
      </c>
      <c r="I30" s="82">
        <v>3434.5</v>
      </c>
      <c r="J30" s="82">
        <v>505</v>
      </c>
      <c r="K30" s="82">
        <v>524</v>
      </c>
      <c r="L30" s="82">
        <v>577</v>
      </c>
      <c r="M30" s="82">
        <v>595</v>
      </c>
    </row>
    <row r="31" spans="1:13">
      <c r="A31" s="82" t="s">
        <v>57</v>
      </c>
      <c r="B31" s="82">
        <v>5873</v>
      </c>
      <c r="C31" s="82">
        <v>5578</v>
      </c>
      <c r="D31" s="82">
        <v>6273</v>
      </c>
      <c r="E31" s="82">
        <v>6510</v>
      </c>
      <c r="F31" s="82">
        <v>6401.5</v>
      </c>
      <c r="G31" s="82">
        <v>6083.5</v>
      </c>
      <c r="H31" s="82">
        <v>6840</v>
      </c>
      <c r="I31" s="82">
        <v>7148</v>
      </c>
      <c r="J31" s="82">
        <v>1057</v>
      </c>
      <c r="K31" s="82">
        <v>1011</v>
      </c>
      <c r="L31" s="82">
        <v>1134</v>
      </c>
      <c r="M31" s="82">
        <v>1276</v>
      </c>
    </row>
    <row r="32" spans="1:13">
      <c r="A32" s="82" t="s">
        <v>58</v>
      </c>
      <c r="B32" s="82">
        <v>7736</v>
      </c>
      <c r="C32" s="82">
        <v>8123</v>
      </c>
      <c r="D32" s="82">
        <v>8419</v>
      </c>
      <c r="E32" s="82">
        <v>8627</v>
      </c>
      <c r="F32" s="82">
        <v>8102.5</v>
      </c>
      <c r="G32" s="82">
        <v>8507.5</v>
      </c>
      <c r="H32" s="82">
        <v>8859</v>
      </c>
      <c r="I32" s="82">
        <v>9056.5</v>
      </c>
      <c r="J32" s="82">
        <v>733</v>
      </c>
      <c r="K32" s="82">
        <v>769</v>
      </c>
      <c r="L32" s="82">
        <v>880</v>
      </c>
      <c r="M32" s="82">
        <v>859</v>
      </c>
    </row>
    <row r="33" spans="1:13">
      <c r="A33" s="82" t="s">
        <v>59</v>
      </c>
      <c r="B33" s="82">
        <v>6514</v>
      </c>
      <c r="C33" s="82">
        <v>6693</v>
      </c>
      <c r="D33" s="82">
        <v>6919</v>
      </c>
      <c r="E33" s="82">
        <v>7096</v>
      </c>
      <c r="F33" s="82">
        <v>6846</v>
      </c>
      <c r="G33" s="82">
        <v>7014</v>
      </c>
      <c r="H33" s="82">
        <v>7286</v>
      </c>
      <c r="I33" s="82">
        <v>7502.5</v>
      </c>
      <c r="J33" s="82">
        <v>664</v>
      </c>
      <c r="K33" s="82">
        <v>642</v>
      </c>
      <c r="L33" s="82">
        <v>734</v>
      </c>
      <c r="M33" s="82">
        <v>813</v>
      </c>
    </row>
    <row r="34" spans="1:13">
      <c r="A34" s="82" t="s">
        <v>60</v>
      </c>
      <c r="B34" s="82">
        <v>1719</v>
      </c>
      <c r="C34" s="82">
        <v>1782</v>
      </c>
      <c r="D34" s="82">
        <v>1852</v>
      </c>
      <c r="E34" s="82">
        <v>2100</v>
      </c>
      <c r="F34" s="82">
        <v>1844.5</v>
      </c>
      <c r="G34" s="82">
        <v>1915.5</v>
      </c>
      <c r="H34" s="82">
        <v>2000.5</v>
      </c>
      <c r="I34" s="82">
        <v>2273.5</v>
      </c>
      <c r="J34" s="82">
        <v>251</v>
      </c>
      <c r="K34" s="82">
        <v>267</v>
      </c>
      <c r="L34" s="82">
        <v>297</v>
      </c>
      <c r="M34" s="82">
        <v>347</v>
      </c>
    </row>
    <row r="35" spans="1:13">
      <c r="A35" s="82" t="s">
        <v>61</v>
      </c>
      <c r="B35" s="82">
        <v>4510</v>
      </c>
      <c r="C35" s="82">
        <v>4790</v>
      </c>
      <c r="D35" s="82">
        <v>5373</v>
      </c>
      <c r="E35" s="82">
        <v>5559</v>
      </c>
      <c r="F35" s="82">
        <v>4839</v>
      </c>
      <c r="G35" s="82">
        <v>5179</v>
      </c>
      <c r="H35" s="82">
        <v>5787</v>
      </c>
      <c r="I35" s="82">
        <v>6003</v>
      </c>
      <c r="J35" s="82">
        <v>658</v>
      </c>
      <c r="K35" s="82">
        <v>778</v>
      </c>
      <c r="L35" s="82">
        <v>828</v>
      </c>
      <c r="M35" s="82">
        <v>888</v>
      </c>
    </row>
    <row r="36" spans="1:13">
      <c r="A36" s="82" t="s">
        <v>62</v>
      </c>
      <c r="B36" s="82">
        <v>2050</v>
      </c>
      <c r="C36" s="82">
        <v>2154</v>
      </c>
      <c r="D36" s="82">
        <v>2303</v>
      </c>
      <c r="E36" s="82">
        <v>2276</v>
      </c>
      <c r="F36" s="82">
        <v>2229</v>
      </c>
      <c r="G36" s="82">
        <v>2353.5</v>
      </c>
      <c r="H36" s="82">
        <v>2533</v>
      </c>
      <c r="I36" s="82">
        <v>2482.5</v>
      </c>
      <c r="J36" s="82">
        <v>358</v>
      </c>
      <c r="K36" s="82">
        <v>399</v>
      </c>
      <c r="L36" s="82">
        <v>460</v>
      </c>
      <c r="M36" s="82">
        <v>413</v>
      </c>
    </row>
    <row r="37" spans="1:13">
      <c r="A37" s="82" t="s">
        <v>63</v>
      </c>
      <c r="B37" s="82">
        <v>2084</v>
      </c>
      <c r="C37" s="82">
        <v>2132</v>
      </c>
      <c r="D37" s="82">
        <v>2267</v>
      </c>
      <c r="E37" s="82">
        <v>2338</v>
      </c>
      <c r="F37" s="82">
        <v>2219.5</v>
      </c>
      <c r="G37" s="82">
        <v>2260.5</v>
      </c>
      <c r="H37" s="82">
        <v>2420.5</v>
      </c>
      <c r="I37" s="82">
        <v>2500.5</v>
      </c>
      <c r="J37" s="82">
        <v>271</v>
      </c>
      <c r="K37" s="82">
        <v>257</v>
      </c>
      <c r="L37" s="82">
        <v>307</v>
      </c>
      <c r="M37" s="82">
        <v>325</v>
      </c>
    </row>
    <row r="38" spans="1:13">
      <c r="A38" s="82" t="s">
        <v>64</v>
      </c>
      <c r="B38" s="82">
        <v>1211</v>
      </c>
      <c r="C38" s="82">
        <v>1119</v>
      </c>
      <c r="D38" s="82">
        <v>1323</v>
      </c>
      <c r="E38" s="82">
        <v>1187</v>
      </c>
      <c r="F38" s="82">
        <v>1334</v>
      </c>
      <c r="G38" s="82">
        <v>1230</v>
      </c>
      <c r="H38" s="82">
        <v>1446</v>
      </c>
      <c r="I38" s="82">
        <v>1280</v>
      </c>
      <c r="J38" s="82">
        <v>246</v>
      </c>
      <c r="K38" s="82">
        <v>222</v>
      </c>
      <c r="L38" s="82">
        <v>246</v>
      </c>
      <c r="M38" s="82">
        <v>186</v>
      </c>
    </row>
    <row r="39" spans="1:13">
      <c r="A39" s="82" t="s">
        <v>65</v>
      </c>
      <c r="B39" s="82">
        <v>1279</v>
      </c>
      <c r="C39" s="82">
        <v>1404</v>
      </c>
      <c r="D39" s="82">
        <v>1456</v>
      </c>
      <c r="E39" s="82">
        <v>1480</v>
      </c>
      <c r="F39" s="82">
        <v>1308.5</v>
      </c>
      <c r="G39" s="82">
        <v>1430.5</v>
      </c>
      <c r="H39" s="82">
        <v>1489.5</v>
      </c>
      <c r="I39" s="82">
        <v>1507</v>
      </c>
      <c r="J39" s="82">
        <v>59</v>
      </c>
      <c r="K39" s="82">
        <v>53</v>
      </c>
      <c r="L39" s="82">
        <v>67</v>
      </c>
      <c r="M39" s="82">
        <v>54</v>
      </c>
    </row>
    <row r="40" spans="1:13">
      <c r="A40" s="82" t="s">
        <v>66</v>
      </c>
      <c r="B40" s="82">
        <v>11732</v>
      </c>
      <c r="C40" s="82">
        <v>12585</v>
      </c>
      <c r="D40" s="82">
        <v>13690</v>
      </c>
      <c r="E40" s="82">
        <v>14684</v>
      </c>
      <c r="F40" s="82">
        <v>12603</v>
      </c>
      <c r="G40" s="82">
        <v>13492</v>
      </c>
      <c r="H40" s="82">
        <v>14780.5</v>
      </c>
      <c r="I40" s="82">
        <v>15834</v>
      </c>
      <c r="J40" s="82">
        <v>1742</v>
      </c>
      <c r="K40" s="82">
        <v>1814</v>
      </c>
      <c r="L40" s="82">
        <v>2181</v>
      </c>
      <c r="M40" s="82">
        <v>2300</v>
      </c>
    </row>
    <row r="41" spans="1:13">
      <c r="A41" s="82" t="s">
        <v>67</v>
      </c>
      <c r="B41" s="82">
        <v>2767</v>
      </c>
      <c r="C41" s="82">
        <v>2778</v>
      </c>
      <c r="D41" s="82">
        <v>2907</v>
      </c>
      <c r="E41" s="82">
        <v>3056</v>
      </c>
      <c r="F41" s="82">
        <v>2896.5</v>
      </c>
      <c r="G41" s="82">
        <v>2902</v>
      </c>
      <c r="H41" s="82">
        <v>3033.5</v>
      </c>
      <c r="I41" s="82">
        <v>3210.5</v>
      </c>
      <c r="J41" s="82">
        <v>259</v>
      </c>
      <c r="K41" s="82">
        <v>248</v>
      </c>
      <c r="L41" s="82">
        <v>253</v>
      </c>
      <c r="M41" s="82">
        <v>309</v>
      </c>
    </row>
    <row r="42" spans="1:13">
      <c r="A42" s="82" t="s">
        <v>68</v>
      </c>
      <c r="B42" s="82">
        <v>4024</v>
      </c>
      <c r="C42" s="82">
        <v>4200</v>
      </c>
      <c r="D42" s="82">
        <v>4590</v>
      </c>
      <c r="E42" s="82">
        <v>4648</v>
      </c>
      <c r="F42" s="82">
        <v>4269</v>
      </c>
      <c r="G42" s="82">
        <v>4448.5</v>
      </c>
      <c r="H42" s="82">
        <v>4870.5</v>
      </c>
      <c r="I42" s="82">
        <v>4940.5</v>
      </c>
      <c r="J42" s="82">
        <v>490</v>
      </c>
      <c r="K42" s="82">
        <v>497</v>
      </c>
      <c r="L42" s="82">
        <v>561</v>
      </c>
      <c r="M42" s="82">
        <v>585</v>
      </c>
    </row>
    <row r="43" spans="1:13">
      <c r="A43" s="82" t="s">
        <v>69</v>
      </c>
      <c r="B43" s="82">
        <v>7181</v>
      </c>
      <c r="C43" s="82">
        <v>7230</v>
      </c>
      <c r="D43" s="82">
        <v>7840</v>
      </c>
      <c r="E43" s="82">
        <v>8203</v>
      </c>
      <c r="F43" s="82">
        <v>7813</v>
      </c>
      <c r="G43" s="82">
        <v>7940.5</v>
      </c>
      <c r="H43" s="82">
        <v>8641.5</v>
      </c>
      <c r="I43" s="82">
        <v>9018.5</v>
      </c>
      <c r="J43" s="82">
        <v>1264</v>
      </c>
      <c r="K43" s="82">
        <v>1421</v>
      </c>
      <c r="L43" s="82">
        <v>1603</v>
      </c>
      <c r="M43" s="82">
        <v>1631</v>
      </c>
    </row>
    <row r="44" spans="1:13">
      <c r="A44" s="82" t="s">
        <v>70</v>
      </c>
      <c r="B44" s="82">
        <v>4487</v>
      </c>
      <c r="C44" s="82">
        <v>4549</v>
      </c>
      <c r="D44" s="82">
        <v>4679</v>
      </c>
      <c r="E44" s="82">
        <v>4939</v>
      </c>
      <c r="F44" s="82">
        <v>4890.5</v>
      </c>
      <c r="G44" s="82">
        <v>4998.5</v>
      </c>
      <c r="H44" s="82">
        <v>5177.5</v>
      </c>
      <c r="I44" s="82">
        <v>5447.5</v>
      </c>
      <c r="J44" s="82">
        <v>807</v>
      </c>
      <c r="K44" s="82">
        <v>899</v>
      </c>
      <c r="L44" s="82">
        <v>997</v>
      </c>
      <c r="M44" s="82">
        <v>1017</v>
      </c>
    </row>
    <row r="45" spans="1:13">
      <c r="A45" s="82" t="s">
        <v>71</v>
      </c>
      <c r="B45" s="82">
        <v>2857</v>
      </c>
      <c r="C45" s="82">
        <v>3100</v>
      </c>
      <c r="D45" s="82">
        <v>3267</v>
      </c>
      <c r="E45" s="82">
        <v>3486</v>
      </c>
      <c r="F45" s="82">
        <v>2977</v>
      </c>
      <c r="G45" s="82">
        <v>3237</v>
      </c>
      <c r="H45" s="82">
        <v>3399</v>
      </c>
      <c r="I45" s="82">
        <v>3652.5</v>
      </c>
      <c r="J45" s="82">
        <v>240</v>
      </c>
      <c r="K45" s="82">
        <v>274</v>
      </c>
      <c r="L45" s="82">
        <v>264</v>
      </c>
      <c r="M45" s="82">
        <v>333</v>
      </c>
    </row>
    <row r="46" spans="1:13">
      <c r="A46" s="82" t="s">
        <v>72</v>
      </c>
      <c r="B46" s="82">
        <v>1899</v>
      </c>
      <c r="C46" s="82">
        <v>1797</v>
      </c>
      <c r="D46" s="82">
        <v>1707</v>
      </c>
      <c r="E46" s="82">
        <v>1751</v>
      </c>
      <c r="F46" s="82">
        <v>2202.5</v>
      </c>
      <c r="G46" s="82">
        <v>2058.5</v>
      </c>
      <c r="H46" s="82">
        <v>1962</v>
      </c>
      <c r="I46" s="82">
        <v>2032</v>
      </c>
      <c r="J46" s="82">
        <v>607</v>
      </c>
      <c r="K46" s="82">
        <v>523</v>
      </c>
      <c r="L46" s="82">
        <v>510</v>
      </c>
      <c r="M46" s="82">
        <v>562</v>
      </c>
    </row>
    <row r="47" spans="1:13">
      <c r="A47" s="82" t="s">
        <v>27</v>
      </c>
      <c r="B47" s="82">
        <v>2962</v>
      </c>
      <c r="C47" s="82">
        <v>3133</v>
      </c>
      <c r="D47" s="82">
        <v>3089</v>
      </c>
      <c r="E47" s="82">
        <v>3355</v>
      </c>
      <c r="F47" s="82">
        <v>3172.5</v>
      </c>
      <c r="G47" s="82">
        <v>3370</v>
      </c>
      <c r="H47" s="82">
        <v>3337.5</v>
      </c>
      <c r="I47" s="82">
        <v>3611.5</v>
      </c>
      <c r="J47" s="82">
        <v>421</v>
      </c>
      <c r="K47" s="82">
        <v>474</v>
      </c>
      <c r="L47" s="82">
        <v>497</v>
      </c>
      <c r="M47" s="82">
        <v>513</v>
      </c>
    </row>
    <row r="48" spans="1:13">
      <c r="A48" s="82" t="s">
        <v>28</v>
      </c>
      <c r="B48" s="82">
        <v>3018</v>
      </c>
      <c r="C48" s="82">
        <v>2999</v>
      </c>
      <c r="D48" s="82">
        <v>3147</v>
      </c>
      <c r="E48" s="82">
        <v>3078</v>
      </c>
      <c r="F48" s="82">
        <v>3165.5</v>
      </c>
      <c r="G48" s="82">
        <v>3155</v>
      </c>
      <c r="H48" s="82">
        <v>3276</v>
      </c>
      <c r="I48" s="82">
        <v>3232</v>
      </c>
      <c r="J48" s="82">
        <v>295</v>
      </c>
      <c r="K48" s="82">
        <v>312</v>
      </c>
      <c r="L48" s="82">
        <v>258</v>
      </c>
      <c r="M48" s="82">
        <v>308</v>
      </c>
    </row>
    <row r="49" spans="1:13">
      <c r="A49" s="82" t="s">
        <v>73</v>
      </c>
      <c r="B49" s="82">
        <v>2737</v>
      </c>
      <c r="C49" s="82">
        <v>2728</v>
      </c>
      <c r="D49" s="82">
        <v>2805</v>
      </c>
      <c r="E49" s="82">
        <v>3149</v>
      </c>
      <c r="F49" s="82">
        <v>2896</v>
      </c>
      <c r="G49" s="82">
        <v>2897</v>
      </c>
      <c r="H49" s="82">
        <v>3015.5</v>
      </c>
      <c r="I49" s="82">
        <v>3342</v>
      </c>
      <c r="J49" s="82">
        <v>318</v>
      </c>
      <c r="K49" s="82">
        <v>338</v>
      </c>
      <c r="L49" s="82">
        <v>421</v>
      </c>
      <c r="M49" s="82">
        <v>386</v>
      </c>
    </row>
    <row r="50" spans="1:13">
      <c r="A50" s="82" t="s">
        <v>74</v>
      </c>
      <c r="B50" s="82">
        <v>5412</v>
      </c>
      <c r="C50" s="82">
        <v>5385</v>
      </c>
      <c r="D50" s="82">
        <v>5490</v>
      </c>
      <c r="E50" s="82">
        <v>5388</v>
      </c>
      <c r="F50" s="82">
        <v>5650</v>
      </c>
      <c r="G50" s="82">
        <v>5650</v>
      </c>
      <c r="H50" s="82">
        <v>5757</v>
      </c>
      <c r="I50" s="82">
        <v>5649</v>
      </c>
      <c r="J50" s="82">
        <v>476</v>
      </c>
      <c r="K50" s="82">
        <v>530</v>
      </c>
      <c r="L50" s="82">
        <v>534</v>
      </c>
      <c r="M50" s="82">
        <v>522</v>
      </c>
    </row>
    <row r="51" spans="1:13">
      <c r="A51" s="82" t="s">
        <v>75</v>
      </c>
      <c r="B51" s="82">
        <v>1587</v>
      </c>
      <c r="C51" s="82">
        <v>1542</v>
      </c>
      <c r="D51" s="82">
        <v>1686</v>
      </c>
      <c r="E51" s="82">
        <v>1877</v>
      </c>
      <c r="F51" s="82">
        <v>1709</v>
      </c>
      <c r="G51" s="82">
        <v>1662</v>
      </c>
      <c r="H51" s="82">
        <v>1812</v>
      </c>
      <c r="I51" s="82">
        <v>2043</v>
      </c>
      <c r="J51" s="82">
        <v>244</v>
      </c>
      <c r="K51" s="82">
        <v>240</v>
      </c>
      <c r="L51" s="82">
        <v>252</v>
      </c>
      <c r="M51" s="82">
        <v>332</v>
      </c>
    </row>
    <row r="52" spans="1:13">
      <c r="A52" s="82" t="s">
        <v>76</v>
      </c>
      <c r="B52" s="82">
        <v>4751</v>
      </c>
      <c r="C52" s="82">
        <v>5112</v>
      </c>
      <c r="D52" s="82">
        <v>5571</v>
      </c>
      <c r="E52" s="82">
        <v>5775</v>
      </c>
      <c r="F52" s="82">
        <v>5223.5</v>
      </c>
      <c r="G52" s="82">
        <v>5595.5</v>
      </c>
      <c r="H52" s="82">
        <v>6138.5</v>
      </c>
      <c r="I52" s="82">
        <v>6382</v>
      </c>
      <c r="J52" s="82">
        <v>945</v>
      </c>
      <c r="K52" s="82">
        <v>967</v>
      </c>
      <c r="L52" s="82">
        <v>1135</v>
      </c>
      <c r="M52" s="82">
        <v>1214</v>
      </c>
    </row>
    <row r="53" spans="1:13">
      <c r="A53" s="82" t="s">
        <v>77</v>
      </c>
      <c r="B53" s="82">
        <v>3673</v>
      </c>
      <c r="C53" s="82">
        <v>3760</v>
      </c>
      <c r="D53" s="82">
        <v>4005</v>
      </c>
      <c r="E53" s="82">
        <v>4182</v>
      </c>
      <c r="F53" s="82">
        <v>3815.5</v>
      </c>
      <c r="G53" s="82">
        <v>3917.5</v>
      </c>
      <c r="H53" s="82">
        <v>4160</v>
      </c>
      <c r="I53" s="82">
        <v>4353.5</v>
      </c>
      <c r="J53" s="82">
        <v>285</v>
      </c>
      <c r="K53" s="82">
        <v>315</v>
      </c>
      <c r="L53" s="82">
        <v>310</v>
      </c>
      <c r="M53" s="82">
        <v>343</v>
      </c>
    </row>
    <row r="54" spans="1:13">
      <c r="A54" s="82" t="s">
        <v>78</v>
      </c>
      <c r="B54" s="82">
        <v>4078</v>
      </c>
      <c r="C54" s="82">
        <v>4080</v>
      </c>
      <c r="D54" s="82">
        <v>4022</v>
      </c>
      <c r="E54" s="82">
        <v>4273</v>
      </c>
      <c r="F54" s="82">
        <v>4283</v>
      </c>
      <c r="G54" s="82">
        <v>4294.5</v>
      </c>
      <c r="H54" s="82">
        <v>4245.5</v>
      </c>
      <c r="I54" s="82">
        <v>4491</v>
      </c>
      <c r="J54" s="82">
        <v>410</v>
      </c>
      <c r="K54" s="82">
        <v>429</v>
      </c>
      <c r="L54" s="82">
        <v>447</v>
      </c>
      <c r="M54" s="82">
        <v>436</v>
      </c>
    </row>
    <row r="55" spans="1:13">
      <c r="A55" s="82" t="s">
        <v>80</v>
      </c>
      <c r="B55" s="82">
        <v>1014</v>
      </c>
      <c r="C55" s="82">
        <v>1032</v>
      </c>
      <c r="D55" s="82">
        <v>1088</v>
      </c>
      <c r="E55" s="82">
        <v>1109</v>
      </c>
      <c r="F55" s="82">
        <v>1057.5</v>
      </c>
      <c r="G55" s="82">
        <v>1083</v>
      </c>
      <c r="H55" s="82">
        <v>1131</v>
      </c>
      <c r="I55" s="82">
        <v>1141</v>
      </c>
      <c r="J55" s="82">
        <v>87</v>
      </c>
      <c r="K55" s="82">
        <v>102</v>
      </c>
      <c r="L55" s="82">
        <v>86</v>
      </c>
      <c r="M55" s="82">
        <v>64</v>
      </c>
    </row>
    <row r="56" spans="1:13">
      <c r="A56" s="82" t="s">
        <v>81</v>
      </c>
      <c r="B56" s="82">
        <v>404</v>
      </c>
      <c r="C56" s="82">
        <v>332</v>
      </c>
      <c r="D56" s="82">
        <v>350</v>
      </c>
      <c r="F56" s="82">
        <v>412</v>
      </c>
      <c r="G56" s="82">
        <v>342</v>
      </c>
      <c r="H56" s="82">
        <v>359</v>
      </c>
      <c r="J56" s="82">
        <v>16</v>
      </c>
      <c r="K56" s="82">
        <v>20</v>
      </c>
      <c r="L56" s="82">
        <v>18</v>
      </c>
    </row>
    <row r="57" spans="1:13">
      <c r="A57" s="82" t="s">
        <v>82</v>
      </c>
      <c r="B57" s="82">
        <v>937</v>
      </c>
      <c r="C57" s="82">
        <v>1069</v>
      </c>
      <c r="D57" s="82">
        <v>1152</v>
      </c>
      <c r="E57" s="82">
        <v>1285</v>
      </c>
      <c r="F57" s="82">
        <v>977.5</v>
      </c>
      <c r="G57" s="82">
        <v>1120</v>
      </c>
      <c r="H57" s="82">
        <v>1218</v>
      </c>
      <c r="I57" s="82">
        <v>1359.5</v>
      </c>
      <c r="J57" s="82">
        <v>81</v>
      </c>
      <c r="K57" s="82">
        <v>102</v>
      </c>
      <c r="L57" s="82">
        <v>132</v>
      </c>
      <c r="M57" s="82">
        <v>149</v>
      </c>
    </row>
    <row r="58" spans="1:13">
      <c r="A58" s="82" t="s">
        <v>83</v>
      </c>
      <c r="B58" s="82">
        <v>5477</v>
      </c>
      <c r="C58" s="82">
        <v>5412</v>
      </c>
      <c r="D58" s="82">
        <v>5639</v>
      </c>
      <c r="E58" s="82">
        <v>6166</v>
      </c>
      <c r="F58" s="82">
        <v>5747</v>
      </c>
      <c r="G58" s="82">
        <v>5731.5</v>
      </c>
      <c r="H58" s="82">
        <v>5956</v>
      </c>
      <c r="I58" s="82">
        <v>6518</v>
      </c>
      <c r="J58" s="82">
        <v>540</v>
      </c>
      <c r="K58" s="82">
        <v>639</v>
      </c>
      <c r="L58" s="82">
        <v>634</v>
      </c>
      <c r="M58" s="82">
        <v>704</v>
      </c>
    </row>
    <row r="59" spans="1:13">
      <c r="A59" s="82" t="s">
        <v>84</v>
      </c>
      <c r="B59" s="82">
        <v>705</v>
      </c>
      <c r="C59" s="82">
        <v>648</v>
      </c>
      <c r="D59" s="82">
        <v>769</v>
      </c>
      <c r="E59" s="82">
        <v>762</v>
      </c>
      <c r="F59" s="82">
        <v>744</v>
      </c>
      <c r="G59" s="82">
        <v>687</v>
      </c>
      <c r="H59" s="82">
        <v>824.5</v>
      </c>
      <c r="I59" s="82">
        <v>809</v>
      </c>
      <c r="J59" s="82">
        <v>78</v>
      </c>
      <c r="K59" s="82">
        <v>78</v>
      </c>
      <c r="L59" s="82">
        <v>111</v>
      </c>
      <c r="M59" s="82">
        <v>94</v>
      </c>
    </row>
    <row r="60" spans="1:13">
      <c r="A60" s="82" t="s">
        <v>85</v>
      </c>
      <c r="B60" s="82">
        <v>643</v>
      </c>
      <c r="C60" s="82">
        <v>602</v>
      </c>
      <c r="D60" s="82">
        <v>563</v>
      </c>
      <c r="E60" s="82">
        <v>643</v>
      </c>
      <c r="F60" s="82">
        <v>699</v>
      </c>
      <c r="G60" s="82">
        <v>655.5</v>
      </c>
      <c r="H60" s="82">
        <v>609</v>
      </c>
      <c r="I60" s="82">
        <v>692.5</v>
      </c>
      <c r="J60" s="82">
        <v>112</v>
      </c>
      <c r="K60" s="82">
        <v>107</v>
      </c>
      <c r="L60" s="82">
        <v>92</v>
      </c>
      <c r="M60" s="82">
        <v>99</v>
      </c>
    </row>
    <row r="61" spans="1:13">
      <c r="A61" s="82" t="s">
        <v>86</v>
      </c>
      <c r="B61" s="82">
        <v>6254</v>
      </c>
      <c r="C61" s="82">
        <v>6799</v>
      </c>
      <c r="D61" s="82">
        <v>7283</v>
      </c>
      <c r="E61" s="82">
        <v>7593</v>
      </c>
      <c r="F61" s="82">
        <v>6713</v>
      </c>
      <c r="G61" s="82">
        <v>7346.5</v>
      </c>
      <c r="H61" s="82">
        <v>7826</v>
      </c>
      <c r="I61" s="82">
        <v>8216.5</v>
      </c>
      <c r="J61" s="82">
        <v>918</v>
      </c>
      <c r="K61" s="82">
        <v>1095</v>
      </c>
      <c r="L61" s="82">
        <v>1086</v>
      </c>
      <c r="M61" s="82">
        <v>1247</v>
      </c>
    </row>
    <row r="62" spans="1:13">
      <c r="A62" s="82" t="s">
        <v>87</v>
      </c>
      <c r="B62" s="82">
        <v>696</v>
      </c>
      <c r="C62" s="82">
        <v>626</v>
      </c>
      <c r="D62" s="82">
        <v>652</v>
      </c>
      <c r="E62" s="82">
        <v>659</v>
      </c>
      <c r="F62" s="82">
        <v>726</v>
      </c>
      <c r="G62" s="82">
        <v>654</v>
      </c>
      <c r="H62" s="82">
        <v>678</v>
      </c>
      <c r="I62" s="82">
        <v>690.5</v>
      </c>
      <c r="J62" s="82">
        <v>60</v>
      </c>
      <c r="K62" s="82">
        <v>56</v>
      </c>
      <c r="L62" s="82">
        <v>52</v>
      </c>
      <c r="M62" s="82">
        <v>63</v>
      </c>
    </row>
    <row r="63" spans="1:13">
      <c r="A63" s="82" t="s">
        <v>89</v>
      </c>
      <c r="B63" s="82">
        <v>5803</v>
      </c>
      <c r="C63" s="82">
        <v>5505</v>
      </c>
      <c r="D63" s="82">
        <v>5828</v>
      </c>
      <c r="E63" s="82">
        <v>5877</v>
      </c>
      <c r="F63" s="82">
        <v>6349.5</v>
      </c>
      <c r="G63" s="82">
        <v>5943</v>
      </c>
      <c r="H63" s="82">
        <v>6325</v>
      </c>
      <c r="I63" s="82">
        <v>6364</v>
      </c>
      <c r="J63" s="82">
        <v>1093</v>
      </c>
      <c r="K63" s="82">
        <v>876</v>
      </c>
      <c r="L63" s="82">
        <v>994</v>
      </c>
      <c r="M63" s="82">
        <v>974</v>
      </c>
    </row>
    <row r="64" spans="1:13">
      <c r="A64" s="82" t="s">
        <v>90</v>
      </c>
      <c r="B64" s="82">
        <v>3958</v>
      </c>
      <c r="C64" s="82">
        <v>4125</v>
      </c>
      <c r="D64" s="82">
        <v>4145</v>
      </c>
      <c r="E64" s="82">
        <v>4505</v>
      </c>
      <c r="F64" s="82">
        <v>4147</v>
      </c>
      <c r="G64" s="82">
        <v>4331</v>
      </c>
      <c r="H64" s="82">
        <v>4321.5</v>
      </c>
      <c r="I64" s="82">
        <v>4722.5</v>
      </c>
      <c r="J64" s="82">
        <v>378</v>
      </c>
      <c r="K64" s="82">
        <v>412</v>
      </c>
      <c r="L64" s="82">
        <v>353</v>
      </c>
      <c r="M64" s="82">
        <v>435</v>
      </c>
    </row>
    <row r="65" spans="1:13">
      <c r="A65" s="82" t="s">
        <v>91</v>
      </c>
      <c r="B65" s="82">
        <v>1440</v>
      </c>
      <c r="C65" s="82">
        <v>1493</v>
      </c>
      <c r="D65" s="82">
        <v>1414</v>
      </c>
      <c r="E65" s="82">
        <v>1580</v>
      </c>
      <c r="F65" s="82">
        <v>1484.5</v>
      </c>
      <c r="G65" s="82">
        <v>1539</v>
      </c>
      <c r="H65" s="82">
        <v>1470</v>
      </c>
      <c r="I65" s="82">
        <v>1643</v>
      </c>
      <c r="J65" s="82">
        <v>89</v>
      </c>
      <c r="K65" s="82">
        <v>92</v>
      </c>
      <c r="L65" s="82">
        <v>112</v>
      </c>
      <c r="M65" s="82">
        <v>126</v>
      </c>
    </row>
    <row r="66" spans="1:13">
      <c r="A66" s="82" t="s">
        <v>92</v>
      </c>
      <c r="B66" s="82">
        <v>1094</v>
      </c>
      <c r="C66" s="82">
        <v>1084</v>
      </c>
      <c r="D66" s="82">
        <v>1062</v>
      </c>
      <c r="E66" s="82">
        <v>1170</v>
      </c>
      <c r="F66" s="82">
        <v>1153</v>
      </c>
      <c r="G66" s="82">
        <v>1141</v>
      </c>
      <c r="H66" s="82">
        <v>1125.5</v>
      </c>
      <c r="I66" s="82">
        <v>1251</v>
      </c>
      <c r="J66" s="82">
        <v>118</v>
      </c>
      <c r="K66" s="82">
        <v>114</v>
      </c>
      <c r="L66" s="82">
        <v>127</v>
      </c>
      <c r="M66" s="82">
        <v>162</v>
      </c>
    </row>
    <row r="67" spans="1:13">
      <c r="A67" s="82" t="s">
        <v>93</v>
      </c>
      <c r="B67" s="82">
        <v>3473</v>
      </c>
      <c r="C67" s="82">
        <v>3583</v>
      </c>
      <c r="D67" s="82">
        <v>3543</v>
      </c>
      <c r="E67" s="82">
        <v>4021</v>
      </c>
      <c r="F67" s="82">
        <v>3792.5</v>
      </c>
      <c r="G67" s="82">
        <v>3881.5</v>
      </c>
      <c r="H67" s="82">
        <v>3873.5</v>
      </c>
      <c r="I67" s="82">
        <v>4400.5</v>
      </c>
      <c r="J67" s="82">
        <v>639</v>
      </c>
      <c r="K67" s="82">
        <v>597</v>
      </c>
      <c r="L67" s="82">
        <v>661</v>
      </c>
      <c r="M67" s="82">
        <v>759</v>
      </c>
    </row>
  </sheetData>
  <pageMargins left="0.75" right="0.75" top="1" bottom="1" header="0.5" footer="0.5"/>
  <headerFooter alignWithMargins="0">
    <oddHeader>&amp;A</oddHeader>
    <oddFooter>Page &amp;P</oddFooter>
  </headerFooter>
</worksheet>
</file>

<file path=xl/worksheets/sheet27.xml><?xml version="1.0" encoding="utf-8"?>
<worksheet xmlns="http://schemas.openxmlformats.org/spreadsheetml/2006/main" xmlns:r="http://schemas.openxmlformats.org/officeDocument/2006/relationships">
  <dimension ref="A1:O62"/>
  <sheetViews>
    <sheetView workbookViewId="0">
      <selection activeCell="E1" sqref="E1"/>
    </sheetView>
  </sheetViews>
  <sheetFormatPr defaultRowHeight="15"/>
  <cols>
    <col min="1" max="16384" width="9.140625" style="82"/>
  </cols>
  <sheetData>
    <row r="1" spans="1:15">
      <c r="A1" s="82" t="s">
        <v>94</v>
      </c>
      <c r="B1" s="82" t="s">
        <v>464</v>
      </c>
      <c r="C1" s="82" t="s">
        <v>465</v>
      </c>
      <c r="D1" s="82" t="s">
        <v>466</v>
      </c>
      <c r="E1" s="82" t="s">
        <v>821</v>
      </c>
      <c r="F1" s="82" t="s">
        <v>467</v>
      </c>
      <c r="G1" s="82" t="s">
        <v>468</v>
      </c>
      <c r="H1" s="82" t="s">
        <v>469</v>
      </c>
      <c r="I1" s="82" t="s">
        <v>822</v>
      </c>
      <c r="J1" s="82" t="s">
        <v>474</v>
      </c>
      <c r="K1" s="82" t="s">
        <v>475</v>
      </c>
      <c r="L1" s="82" t="s">
        <v>476</v>
      </c>
      <c r="M1" s="82" t="s">
        <v>823</v>
      </c>
      <c r="N1" s="82" t="s">
        <v>737</v>
      </c>
      <c r="O1" s="82" t="s">
        <v>738</v>
      </c>
    </row>
    <row r="2" spans="1:15">
      <c r="A2" s="82" t="s">
        <v>830</v>
      </c>
      <c r="B2" s="82">
        <v>2702</v>
      </c>
      <c r="C2" s="82">
        <v>2645</v>
      </c>
      <c r="D2" s="82">
        <v>2663</v>
      </c>
      <c r="E2" s="82">
        <v>2575</v>
      </c>
      <c r="F2" s="82">
        <v>1443</v>
      </c>
      <c r="G2" s="82">
        <v>1445</v>
      </c>
      <c r="H2" s="82">
        <v>1440</v>
      </c>
      <c r="I2" s="82">
        <v>1404</v>
      </c>
      <c r="J2" s="82">
        <v>0.53404885270170244</v>
      </c>
      <c r="K2" s="82">
        <v>0.54631379962192816</v>
      </c>
      <c r="L2" s="82">
        <v>0.54074352234322198</v>
      </c>
      <c r="M2" s="82">
        <v>0.54524271844660199</v>
      </c>
      <c r="N2" s="82">
        <v>0.54032459425717849</v>
      </c>
      <c r="O2" s="82">
        <v>0.54408220220728154</v>
      </c>
    </row>
    <row r="3" spans="1:15">
      <c r="A3" s="82" t="s">
        <v>33</v>
      </c>
      <c r="B3" s="82">
        <v>566</v>
      </c>
      <c r="C3" s="82">
        <v>762</v>
      </c>
      <c r="D3" s="82">
        <v>627</v>
      </c>
      <c r="E3" s="82">
        <v>923</v>
      </c>
      <c r="F3" s="82">
        <v>234</v>
      </c>
      <c r="G3" s="82">
        <v>300</v>
      </c>
      <c r="H3" s="82">
        <v>234</v>
      </c>
      <c r="I3" s="82">
        <v>375</v>
      </c>
      <c r="J3" s="82">
        <v>0.41342756183745583</v>
      </c>
      <c r="K3" s="82">
        <v>0.39370078740157483</v>
      </c>
      <c r="L3" s="82">
        <v>0.37320574162679426</v>
      </c>
      <c r="M3" s="82">
        <v>0.40628385698808234</v>
      </c>
      <c r="N3" s="82">
        <v>0.39283887468030693</v>
      </c>
      <c r="O3" s="82">
        <v>0.39316608996539792</v>
      </c>
    </row>
    <row r="4" spans="1:15">
      <c r="A4" s="82" t="s">
        <v>831</v>
      </c>
      <c r="B4" s="82">
        <v>1297</v>
      </c>
      <c r="C4" s="82">
        <v>1346</v>
      </c>
      <c r="D4" s="82">
        <v>1314</v>
      </c>
      <c r="E4" s="82">
        <v>1180</v>
      </c>
      <c r="F4" s="82">
        <v>540</v>
      </c>
      <c r="G4" s="82">
        <v>645</v>
      </c>
      <c r="H4" s="82">
        <v>615</v>
      </c>
      <c r="I4" s="82">
        <v>551</v>
      </c>
      <c r="J4" s="82">
        <v>0.41634541249036239</v>
      </c>
      <c r="K4" s="82">
        <v>0.47919762258543835</v>
      </c>
      <c r="L4" s="82">
        <v>0.4680365296803653</v>
      </c>
      <c r="M4" s="82">
        <v>0.4669491525423729</v>
      </c>
      <c r="N4" s="82">
        <v>0.45489006823351025</v>
      </c>
      <c r="O4" s="82">
        <v>0.47161458333333334</v>
      </c>
    </row>
    <row r="5" spans="1:15">
      <c r="A5" s="82" t="s">
        <v>34</v>
      </c>
      <c r="B5" s="82">
        <v>1743</v>
      </c>
      <c r="C5" s="82">
        <v>1885</v>
      </c>
      <c r="D5" s="82">
        <v>2020</v>
      </c>
      <c r="E5" s="82">
        <v>1888</v>
      </c>
      <c r="F5" s="82">
        <v>446</v>
      </c>
      <c r="G5" s="82">
        <v>437</v>
      </c>
      <c r="H5" s="82">
        <v>506</v>
      </c>
      <c r="I5" s="82">
        <v>518</v>
      </c>
      <c r="J5" s="82">
        <v>0.25588066551921973</v>
      </c>
      <c r="K5" s="82">
        <v>0.23183023872679046</v>
      </c>
      <c r="L5" s="82">
        <v>0.2504950495049505</v>
      </c>
      <c r="M5" s="82">
        <v>0.27436440677966101</v>
      </c>
      <c r="N5" s="82">
        <v>0.24592776203966005</v>
      </c>
      <c r="O5" s="82">
        <v>0.25220093215950284</v>
      </c>
    </row>
    <row r="6" spans="1:15">
      <c r="A6" s="82" t="s">
        <v>35</v>
      </c>
      <c r="B6" s="82">
        <v>2674</v>
      </c>
      <c r="C6" s="82">
        <v>2558</v>
      </c>
      <c r="D6" s="82">
        <v>2115</v>
      </c>
      <c r="E6" s="82">
        <v>3089</v>
      </c>
      <c r="F6" s="82">
        <v>1347</v>
      </c>
      <c r="G6" s="82">
        <v>1354</v>
      </c>
      <c r="H6" s="82">
        <v>1198</v>
      </c>
      <c r="I6" s="82">
        <v>1555</v>
      </c>
      <c r="J6" s="82">
        <v>0.50373971578160059</v>
      </c>
      <c r="K6" s="82">
        <v>0.52931978107896793</v>
      </c>
      <c r="L6" s="82">
        <v>0.56643026004728136</v>
      </c>
      <c r="M6" s="82">
        <v>0.50339915830365811</v>
      </c>
      <c r="N6" s="82">
        <v>0.53069279978222406</v>
      </c>
      <c r="O6" s="82">
        <v>0.52911620716310226</v>
      </c>
    </row>
    <row r="7" spans="1:15">
      <c r="A7" s="82" t="s">
        <v>36</v>
      </c>
      <c r="B7" s="82">
        <v>2189</v>
      </c>
      <c r="C7" s="82">
        <v>2485</v>
      </c>
      <c r="D7" s="82">
        <v>2243</v>
      </c>
      <c r="E7" s="82">
        <v>2356</v>
      </c>
      <c r="F7" s="82">
        <v>1051</v>
      </c>
      <c r="G7" s="82">
        <v>1187</v>
      </c>
      <c r="H7" s="82">
        <v>1134</v>
      </c>
      <c r="I7" s="82">
        <v>1165</v>
      </c>
      <c r="J7" s="82">
        <v>0.48012791228871632</v>
      </c>
      <c r="K7" s="82">
        <v>0.47766599597585513</v>
      </c>
      <c r="L7" s="82">
        <v>0.50557289344627732</v>
      </c>
      <c r="M7" s="82">
        <v>0.49448217317487264</v>
      </c>
      <c r="N7" s="82">
        <v>0.48749457857452655</v>
      </c>
      <c r="O7" s="82">
        <v>0.49209486166007904</v>
      </c>
    </row>
    <row r="8" spans="1:15">
      <c r="A8" s="82" t="s">
        <v>37</v>
      </c>
      <c r="B8" s="82">
        <v>946</v>
      </c>
      <c r="C8" s="82">
        <v>925</v>
      </c>
      <c r="D8" s="82">
        <v>922</v>
      </c>
      <c r="E8" s="82">
        <v>955</v>
      </c>
      <c r="F8" s="82">
        <v>249</v>
      </c>
      <c r="G8" s="82">
        <v>267</v>
      </c>
      <c r="H8" s="82">
        <v>275</v>
      </c>
      <c r="I8" s="82">
        <v>286</v>
      </c>
      <c r="J8" s="82">
        <v>0.2632135306553911</v>
      </c>
      <c r="K8" s="82">
        <v>0.28864864864864864</v>
      </c>
      <c r="L8" s="82">
        <v>0.29826464208242948</v>
      </c>
      <c r="M8" s="82">
        <v>0.29947643979057592</v>
      </c>
      <c r="N8" s="82">
        <v>0.2832080200501253</v>
      </c>
      <c r="O8" s="82">
        <v>0.2955032119914347</v>
      </c>
    </row>
    <row r="9" spans="1:15">
      <c r="A9" s="82" t="s">
        <v>32</v>
      </c>
      <c r="B9" s="82">
        <v>578</v>
      </c>
      <c r="C9" s="82">
        <v>571</v>
      </c>
      <c r="D9" s="82">
        <v>588</v>
      </c>
      <c r="E9" s="82">
        <v>661</v>
      </c>
      <c r="F9" s="82">
        <v>92</v>
      </c>
      <c r="G9" s="82">
        <v>80</v>
      </c>
      <c r="H9" s="82">
        <v>96</v>
      </c>
      <c r="I9" s="82">
        <v>97</v>
      </c>
      <c r="J9" s="82">
        <v>0.15916955017301038</v>
      </c>
      <c r="K9" s="82">
        <v>0.14010507880910683</v>
      </c>
      <c r="L9" s="82">
        <v>0.16326530612244897</v>
      </c>
      <c r="M9" s="82">
        <v>0.14674735249621784</v>
      </c>
      <c r="N9" s="82">
        <v>0.15428900402993667</v>
      </c>
      <c r="O9" s="82">
        <v>0.15</v>
      </c>
    </row>
    <row r="10" spans="1:15">
      <c r="A10" s="82" t="s">
        <v>38</v>
      </c>
      <c r="B10" s="82">
        <v>2231</v>
      </c>
      <c r="C10" s="82">
        <v>2249</v>
      </c>
      <c r="D10" s="82">
        <v>2304</v>
      </c>
      <c r="E10" s="82">
        <v>2392</v>
      </c>
      <c r="F10" s="82">
        <v>1417</v>
      </c>
      <c r="G10" s="82">
        <v>1424</v>
      </c>
      <c r="H10" s="82">
        <v>1559</v>
      </c>
      <c r="I10" s="82">
        <v>1586</v>
      </c>
      <c r="J10" s="82">
        <v>0.63514119229045274</v>
      </c>
      <c r="K10" s="82">
        <v>0.63317029791018231</v>
      </c>
      <c r="L10" s="82">
        <v>0.67664930555555558</v>
      </c>
      <c r="M10" s="82">
        <v>0.66304347826086951</v>
      </c>
      <c r="N10" s="82">
        <v>0.64858490566037741</v>
      </c>
      <c r="O10" s="82">
        <v>0.65788336933045355</v>
      </c>
    </row>
    <row r="11" spans="1:15">
      <c r="A11" s="82" t="s">
        <v>39</v>
      </c>
      <c r="B11" s="82">
        <v>2801</v>
      </c>
      <c r="C11" s="82">
        <v>3038</v>
      </c>
      <c r="D11" s="82">
        <v>3370</v>
      </c>
      <c r="E11" s="82">
        <v>3967</v>
      </c>
      <c r="F11" s="82">
        <v>1366</v>
      </c>
      <c r="G11" s="82">
        <v>1411</v>
      </c>
      <c r="H11" s="82">
        <v>1543</v>
      </c>
      <c r="I11" s="82">
        <v>1722</v>
      </c>
      <c r="J11" s="82">
        <v>0.48768297036772579</v>
      </c>
      <c r="K11" s="82">
        <v>0.46445029624753126</v>
      </c>
      <c r="L11" s="82">
        <v>0.45786350148367955</v>
      </c>
      <c r="M11" s="82">
        <v>0.4340811696496093</v>
      </c>
      <c r="N11" s="82">
        <v>0.46910630904549899</v>
      </c>
      <c r="O11" s="82">
        <v>0.45069879518072287</v>
      </c>
    </row>
    <row r="12" spans="1:15">
      <c r="A12" s="82" t="s">
        <v>40</v>
      </c>
      <c r="E12" s="82">
        <v>33</v>
      </c>
      <c r="I12" s="82">
        <v>3</v>
      </c>
      <c r="M12" s="82">
        <v>9.0909090909090912E-2</v>
      </c>
      <c r="O12" s="82">
        <v>9.0909090909090912E-2</v>
      </c>
    </row>
    <row r="13" spans="1:15">
      <c r="A13" s="82" t="s">
        <v>41</v>
      </c>
      <c r="B13" s="82">
        <v>602</v>
      </c>
      <c r="C13" s="82">
        <v>660</v>
      </c>
      <c r="D13" s="82">
        <v>604</v>
      </c>
      <c r="E13" s="82">
        <v>471</v>
      </c>
      <c r="F13" s="82">
        <v>157</v>
      </c>
      <c r="G13" s="82">
        <v>161</v>
      </c>
      <c r="H13" s="82">
        <v>144</v>
      </c>
      <c r="I13" s="82">
        <v>116</v>
      </c>
      <c r="J13" s="82">
        <v>0.26079734219269102</v>
      </c>
      <c r="K13" s="82">
        <v>0.24393939393939393</v>
      </c>
      <c r="L13" s="82">
        <v>0.23841059602649006</v>
      </c>
      <c r="M13" s="82">
        <v>0.24628450106157113</v>
      </c>
      <c r="N13" s="82">
        <v>0.24758842443729903</v>
      </c>
      <c r="O13" s="82">
        <v>0.24265129682997119</v>
      </c>
    </row>
    <row r="14" spans="1:15">
      <c r="A14" s="82" t="s">
        <v>42</v>
      </c>
      <c r="B14" s="82">
        <v>2235</v>
      </c>
      <c r="C14" s="82">
        <v>2336</v>
      </c>
      <c r="D14" s="82">
        <v>2294</v>
      </c>
      <c r="E14" s="82">
        <v>2396</v>
      </c>
      <c r="F14" s="82">
        <v>728</v>
      </c>
      <c r="G14" s="82">
        <v>792</v>
      </c>
      <c r="H14" s="82">
        <v>805</v>
      </c>
      <c r="I14" s="82">
        <v>778</v>
      </c>
      <c r="J14" s="82">
        <v>0.32572706935123041</v>
      </c>
      <c r="K14" s="82">
        <v>0.33904109589041098</v>
      </c>
      <c r="L14" s="82">
        <v>0.35091543156059285</v>
      </c>
      <c r="M14" s="82">
        <v>0.32470784641068445</v>
      </c>
      <c r="N14" s="82">
        <v>0.33867443554260745</v>
      </c>
      <c r="O14" s="82">
        <v>0.33803017364076288</v>
      </c>
    </row>
    <row r="15" spans="1:15">
      <c r="A15" s="82" t="s">
        <v>832</v>
      </c>
      <c r="B15" s="82">
        <v>464</v>
      </c>
      <c r="C15" s="82">
        <v>565</v>
      </c>
      <c r="D15" s="82">
        <v>322</v>
      </c>
      <c r="E15" s="82">
        <v>292</v>
      </c>
      <c r="F15" s="82">
        <v>68</v>
      </c>
      <c r="G15" s="82">
        <v>113</v>
      </c>
      <c r="H15" s="82">
        <v>90</v>
      </c>
      <c r="I15" s="82">
        <v>83</v>
      </c>
      <c r="J15" s="82">
        <v>0.14655172413793102</v>
      </c>
      <c r="K15" s="82">
        <v>0.2</v>
      </c>
      <c r="L15" s="82">
        <v>0.27950310559006208</v>
      </c>
      <c r="M15" s="82">
        <v>0.28424657534246578</v>
      </c>
      <c r="N15" s="82">
        <v>0.20059215396002961</v>
      </c>
      <c r="O15" s="82">
        <v>0.24257845631891434</v>
      </c>
    </row>
    <row r="16" spans="1:15">
      <c r="A16" s="82" t="s">
        <v>44</v>
      </c>
      <c r="B16" s="82">
        <v>558</v>
      </c>
      <c r="C16" s="82">
        <v>643</v>
      </c>
      <c r="D16" s="82">
        <v>720</v>
      </c>
      <c r="E16" s="82">
        <v>864</v>
      </c>
      <c r="F16" s="82">
        <v>66</v>
      </c>
      <c r="G16" s="82">
        <v>83</v>
      </c>
      <c r="H16" s="82">
        <v>89</v>
      </c>
      <c r="I16" s="82">
        <v>110</v>
      </c>
      <c r="J16" s="82">
        <v>0.11827956989247312</v>
      </c>
      <c r="K16" s="82">
        <v>0.12908242612752721</v>
      </c>
      <c r="L16" s="82">
        <v>0.12361111111111112</v>
      </c>
      <c r="M16" s="82">
        <v>0.12731481481481483</v>
      </c>
      <c r="N16" s="82">
        <v>0.12389380530973451</v>
      </c>
      <c r="O16" s="82">
        <v>0.12662775033677592</v>
      </c>
    </row>
    <row r="17" spans="1:15">
      <c r="A17" s="82" t="s">
        <v>45</v>
      </c>
      <c r="B17" s="82">
        <v>55</v>
      </c>
      <c r="C17" s="82">
        <v>44</v>
      </c>
      <c r="D17" s="82">
        <v>50</v>
      </c>
      <c r="E17" s="82">
        <v>58</v>
      </c>
      <c r="F17" s="82">
        <v>11</v>
      </c>
      <c r="G17" s="82">
        <v>6</v>
      </c>
      <c r="H17" s="82">
        <v>13</v>
      </c>
      <c r="I17" s="82">
        <v>17</v>
      </c>
      <c r="J17" s="82">
        <v>0.2</v>
      </c>
      <c r="K17" s="82">
        <v>0.13636363636363635</v>
      </c>
      <c r="L17" s="82">
        <v>0.26</v>
      </c>
      <c r="M17" s="82">
        <v>0.29310344827586204</v>
      </c>
      <c r="N17" s="82">
        <v>0.20134228187919462</v>
      </c>
      <c r="O17" s="82">
        <v>0.23684210526315788</v>
      </c>
    </row>
    <row r="18" spans="1:15">
      <c r="A18" s="82" t="s">
        <v>833</v>
      </c>
      <c r="B18" s="82">
        <v>1655</v>
      </c>
      <c r="C18" s="82">
        <v>1809</v>
      </c>
      <c r="D18" s="82">
        <v>1815</v>
      </c>
      <c r="E18" s="82">
        <v>1840</v>
      </c>
      <c r="F18" s="82">
        <v>355</v>
      </c>
      <c r="G18" s="82">
        <v>372</v>
      </c>
      <c r="H18" s="82">
        <v>372</v>
      </c>
      <c r="I18" s="82">
        <v>393</v>
      </c>
      <c r="J18" s="82">
        <v>0.21450151057401812</v>
      </c>
      <c r="K18" s="82">
        <v>0.20563847429519072</v>
      </c>
      <c r="L18" s="82">
        <v>0.20495867768595041</v>
      </c>
      <c r="M18" s="82">
        <v>0.21358695652173912</v>
      </c>
      <c r="N18" s="82">
        <v>0.20818336806213297</v>
      </c>
      <c r="O18" s="82">
        <v>0.20808931185944363</v>
      </c>
    </row>
    <row r="19" spans="1:15">
      <c r="A19" s="82" t="s">
        <v>46</v>
      </c>
      <c r="B19" s="82">
        <v>5726</v>
      </c>
      <c r="C19" s="82">
        <v>6474</v>
      </c>
      <c r="D19" s="82">
        <v>6008</v>
      </c>
      <c r="E19" s="82">
        <v>6050</v>
      </c>
      <c r="F19" s="82">
        <v>1490</v>
      </c>
      <c r="G19" s="82">
        <v>1617</v>
      </c>
      <c r="H19" s="82">
        <v>1515</v>
      </c>
      <c r="I19" s="82">
        <v>1489</v>
      </c>
      <c r="J19" s="82">
        <v>0.26021655606007682</v>
      </c>
      <c r="K19" s="82">
        <v>0.24976830398517144</v>
      </c>
      <c r="L19" s="82">
        <v>0.25216378162450065</v>
      </c>
      <c r="M19" s="82">
        <v>0.24611570247933884</v>
      </c>
      <c r="N19" s="82">
        <v>0.25384446397188049</v>
      </c>
      <c r="O19" s="82">
        <v>0.2493524714008202</v>
      </c>
    </row>
    <row r="20" spans="1:15">
      <c r="A20" s="82" t="s">
        <v>47</v>
      </c>
      <c r="B20" s="82">
        <v>1247</v>
      </c>
      <c r="C20" s="82">
        <v>1220</v>
      </c>
      <c r="D20" s="82">
        <v>1336</v>
      </c>
      <c r="E20" s="82">
        <v>764</v>
      </c>
      <c r="F20" s="82">
        <v>405</v>
      </c>
      <c r="G20" s="82">
        <v>393</v>
      </c>
      <c r="H20" s="82">
        <v>421</v>
      </c>
      <c r="I20" s="82">
        <v>215</v>
      </c>
      <c r="J20" s="82">
        <v>0.32477947072975138</v>
      </c>
      <c r="K20" s="82">
        <v>0.3221311475409836</v>
      </c>
      <c r="L20" s="82">
        <v>0.31511976047904194</v>
      </c>
      <c r="M20" s="82">
        <v>0.281413612565445</v>
      </c>
      <c r="N20" s="82">
        <v>0.32053641861688142</v>
      </c>
      <c r="O20" s="82">
        <v>0.30993975903614457</v>
      </c>
    </row>
    <row r="21" spans="1:15">
      <c r="A21" s="82" t="s">
        <v>48</v>
      </c>
      <c r="B21" s="82">
        <v>821</v>
      </c>
      <c r="C21" s="82">
        <v>1025</v>
      </c>
      <c r="D21" s="82">
        <v>1138</v>
      </c>
      <c r="E21" s="82">
        <v>1195</v>
      </c>
      <c r="F21" s="82">
        <v>393</v>
      </c>
      <c r="G21" s="82">
        <v>455</v>
      </c>
      <c r="H21" s="82">
        <v>436</v>
      </c>
      <c r="I21" s="82">
        <v>459</v>
      </c>
      <c r="J21" s="82">
        <v>0.47868453105968334</v>
      </c>
      <c r="K21" s="82">
        <v>0.44390243902439025</v>
      </c>
      <c r="L21" s="82">
        <v>0.38312829525483305</v>
      </c>
      <c r="M21" s="82">
        <v>0.38410041841004183</v>
      </c>
      <c r="N21" s="82">
        <v>0.43029490616621985</v>
      </c>
      <c r="O21" s="82">
        <v>0.40202501488981535</v>
      </c>
    </row>
    <row r="22" spans="1:15">
      <c r="A22" s="82" t="s">
        <v>49</v>
      </c>
      <c r="B22" s="82">
        <v>1907</v>
      </c>
      <c r="C22" s="82">
        <v>1962</v>
      </c>
      <c r="D22" s="82">
        <v>1915</v>
      </c>
      <c r="E22" s="82">
        <v>1759</v>
      </c>
      <c r="F22" s="82">
        <v>629</v>
      </c>
      <c r="G22" s="82">
        <v>637</v>
      </c>
      <c r="H22" s="82">
        <v>654</v>
      </c>
      <c r="I22" s="82">
        <v>657</v>
      </c>
      <c r="J22" s="82">
        <v>0.329837441006817</v>
      </c>
      <c r="K22" s="82">
        <v>0.32466870540265036</v>
      </c>
      <c r="L22" s="82">
        <v>0.34151436031331595</v>
      </c>
      <c r="M22" s="82">
        <v>0.37350767481523595</v>
      </c>
      <c r="N22" s="82">
        <v>0.33195020746887965</v>
      </c>
      <c r="O22" s="82">
        <v>0.34563520227111427</v>
      </c>
    </row>
    <row r="23" spans="1:15">
      <c r="A23" s="82" t="s">
        <v>50</v>
      </c>
      <c r="B23" s="82">
        <v>1701</v>
      </c>
      <c r="C23" s="82">
        <v>2001</v>
      </c>
      <c r="D23" s="82">
        <v>1917</v>
      </c>
      <c r="E23" s="82">
        <v>2054</v>
      </c>
      <c r="F23" s="82">
        <v>825</v>
      </c>
      <c r="G23" s="82">
        <v>1013</v>
      </c>
      <c r="H23" s="82">
        <v>949</v>
      </c>
      <c r="I23" s="82">
        <v>1027</v>
      </c>
      <c r="J23" s="82">
        <v>0.48500881834215165</v>
      </c>
      <c r="K23" s="82">
        <v>0.50624687656171918</v>
      </c>
      <c r="L23" s="82">
        <v>0.49504434011476267</v>
      </c>
      <c r="M23" s="82">
        <v>0.5</v>
      </c>
      <c r="N23" s="82">
        <v>0.49599572877736253</v>
      </c>
      <c r="O23" s="82">
        <v>0.50050234427327533</v>
      </c>
    </row>
    <row r="24" spans="1:15">
      <c r="A24" s="82" t="s">
        <v>51</v>
      </c>
      <c r="B24" s="82">
        <v>1508</v>
      </c>
      <c r="C24" s="82">
        <v>1553</v>
      </c>
      <c r="D24" s="82">
        <v>1437</v>
      </c>
      <c r="E24" s="82">
        <v>1474</v>
      </c>
      <c r="F24" s="82">
        <v>828</v>
      </c>
      <c r="G24" s="82">
        <v>901</v>
      </c>
      <c r="H24" s="82">
        <v>800</v>
      </c>
      <c r="I24" s="82">
        <v>788</v>
      </c>
      <c r="J24" s="82">
        <v>0.54907161803713533</v>
      </c>
      <c r="K24" s="82">
        <v>0.58016741790083703</v>
      </c>
      <c r="L24" s="82">
        <v>0.55671537926235215</v>
      </c>
      <c r="M24" s="82">
        <v>0.53459972862957938</v>
      </c>
      <c r="N24" s="82">
        <v>0.56224988883948424</v>
      </c>
      <c r="O24" s="82">
        <v>0.55757168458781359</v>
      </c>
    </row>
    <row r="25" spans="1:15">
      <c r="A25" s="82" t="s">
        <v>52</v>
      </c>
      <c r="B25" s="82">
        <v>1177</v>
      </c>
      <c r="C25" s="82">
        <v>1264</v>
      </c>
      <c r="D25" s="82">
        <v>1173</v>
      </c>
      <c r="E25" s="82">
        <v>1200</v>
      </c>
      <c r="F25" s="82">
        <v>397</v>
      </c>
      <c r="G25" s="82">
        <v>422</v>
      </c>
      <c r="H25" s="82">
        <v>422</v>
      </c>
      <c r="I25" s="82">
        <v>460</v>
      </c>
      <c r="J25" s="82">
        <v>0.33729821580288871</v>
      </c>
      <c r="K25" s="82">
        <v>0.33386075949367089</v>
      </c>
      <c r="L25" s="82">
        <v>0.35976129582267691</v>
      </c>
      <c r="M25" s="82">
        <v>0.38333333333333336</v>
      </c>
      <c r="N25" s="82">
        <v>0.34338682899833978</v>
      </c>
      <c r="O25" s="82">
        <v>0.35853725598020347</v>
      </c>
    </row>
    <row r="26" spans="1:15">
      <c r="A26" s="82" t="s">
        <v>53</v>
      </c>
      <c r="B26" s="82">
        <v>448</v>
      </c>
      <c r="C26" s="82">
        <v>493</v>
      </c>
      <c r="D26" s="82">
        <v>446</v>
      </c>
      <c r="E26" s="82">
        <v>355</v>
      </c>
      <c r="F26" s="82">
        <v>262</v>
      </c>
      <c r="G26" s="82">
        <v>305</v>
      </c>
      <c r="H26" s="82">
        <v>284</v>
      </c>
      <c r="I26" s="82">
        <v>215</v>
      </c>
      <c r="J26" s="82">
        <v>0.5848214285714286</v>
      </c>
      <c r="K26" s="82">
        <v>0.61866125760649082</v>
      </c>
      <c r="L26" s="82">
        <v>0.63677130044843044</v>
      </c>
      <c r="M26" s="82">
        <v>0.60563380281690138</v>
      </c>
      <c r="N26" s="82">
        <v>0.6135544340302812</v>
      </c>
      <c r="O26" s="82">
        <v>0.62132921174652245</v>
      </c>
    </row>
    <row r="27" spans="1:15">
      <c r="A27" s="82" t="s">
        <v>54</v>
      </c>
      <c r="B27" s="82">
        <v>999</v>
      </c>
      <c r="C27" s="82">
        <v>978</v>
      </c>
      <c r="D27" s="82">
        <v>788</v>
      </c>
      <c r="E27" s="82">
        <v>701</v>
      </c>
      <c r="F27" s="82">
        <v>587</v>
      </c>
      <c r="G27" s="82">
        <v>637</v>
      </c>
      <c r="H27" s="82">
        <v>495</v>
      </c>
      <c r="I27" s="82">
        <v>476</v>
      </c>
      <c r="J27" s="82">
        <v>0.58758758758758756</v>
      </c>
      <c r="K27" s="82">
        <v>0.65132924335378328</v>
      </c>
      <c r="L27" s="82">
        <v>0.62817258883248728</v>
      </c>
      <c r="M27" s="82">
        <v>0.67902995720399428</v>
      </c>
      <c r="N27" s="82">
        <v>0.62169981916817363</v>
      </c>
      <c r="O27" s="82">
        <v>0.65180381029590595</v>
      </c>
    </row>
    <row r="28" spans="1:15">
      <c r="A28" s="82" t="s">
        <v>55</v>
      </c>
      <c r="B28" s="82">
        <v>2529</v>
      </c>
      <c r="C28" s="82">
        <v>1819</v>
      </c>
      <c r="D28" s="82">
        <v>2276</v>
      </c>
      <c r="E28" s="82">
        <v>2439</v>
      </c>
      <c r="F28" s="82">
        <v>1048</v>
      </c>
      <c r="G28" s="82">
        <v>844</v>
      </c>
      <c r="H28" s="82">
        <v>1093</v>
      </c>
      <c r="I28" s="82">
        <v>1132</v>
      </c>
      <c r="J28" s="82">
        <v>0.41439304072756028</v>
      </c>
      <c r="K28" s="82">
        <v>0.4639912039582188</v>
      </c>
      <c r="L28" s="82">
        <v>0.48022847100175747</v>
      </c>
      <c r="M28" s="82">
        <v>0.46412464124641245</v>
      </c>
      <c r="N28" s="82">
        <v>0.45063405797101447</v>
      </c>
      <c r="O28" s="82">
        <v>0.46969696969696972</v>
      </c>
    </row>
    <row r="29" spans="1:15">
      <c r="A29" s="82" t="s">
        <v>56</v>
      </c>
      <c r="B29" s="82">
        <v>1629</v>
      </c>
      <c r="C29" s="82">
        <v>1699</v>
      </c>
      <c r="D29" s="82">
        <v>1695</v>
      </c>
      <c r="E29" s="82">
        <v>1721</v>
      </c>
      <c r="F29" s="82">
        <v>797</v>
      </c>
      <c r="G29" s="82">
        <v>789</v>
      </c>
      <c r="H29" s="82">
        <v>871</v>
      </c>
      <c r="I29" s="82">
        <v>894</v>
      </c>
      <c r="J29" s="82">
        <v>0.48925721301411912</v>
      </c>
      <c r="K29" s="82">
        <v>0.46439081812831079</v>
      </c>
      <c r="L29" s="82">
        <v>0.51386430678466077</v>
      </c>
      <c r="M29" s="82">
        <v>0.51946542707728061</v>
      </c>
      <c r="N29" s="82">
        <v>0.48914991041210432</v>
      </c>
      <c r="O29" s="82">
        <v>0.49931573802541546</v>
      </c>
    </row>
    <row r="30" spans="1:15">
      <c r="A30" s="82" t="s">
        <v>57</v>
      </c>
      <c r="B30" s="82">
        <v>2894</v>
      </c>
      <c r="C30" s="82">
        <v>2628</v>
      </c>
      <c r="D30" s="82">
        <v>2662</v>
      </c>
      <c r="E30" s="82">
        <v>3243</v>
      </c>
      <c r="F30" s="82">
        <v>2318</v>
      </c>
      <c r="G30" s="82">
        <v>2193</v>
      </c>
      <c r="H30" s="82">
        <v>2190</v>
      </c>
      <c r="I30" s="82">
        <v>2600</v>
      </c>
      <c r="J30" s="82">
        <v>0.80096751900483765</v>
      </c>
      <c r="K30" s="82">
        <v>0.83447488584474883</v>
      </c>
      <c r="L30" s="82">
        <v>0.82268970698722765</v>
      </c>
      <c r="M30" s="82">
        <v>0.80172679617637987</v>
      </c>
      <c r="N30" s="82">
        <v>0.81879276637341158</v>
      </c>
      <c r="O30" s="82">
        <v>0.81835227938591348</v>
      </c>
    </row>
    <row r="31" spans="1:15">
      <c r="A31" s="82" t="s">
        <v>58</v>
      </c>
      <c r="B31" s="82">
        <v>3467</v>
      </c>
      <c r="C31" s="82">
        <v>3590</v>
      </c>
      <c r="D31" s="82">
        <v>3788</v>
      </c>
      <c r="E31" s="82">
        <v>3841</v>
      </c>
      <c r="F31" s="82">
        <v>2141</v>
      </c>
      <c r="G31" s="82">
        <v>2376</v>
      </c>
      <c r="H31" s="82">
        <v>2504</v>
      </c>
      <c r="I31" s="82">
        <v>2596</v>
      </c>
      <c r="J31" s="82">
        <v>0.61753677531006634</v>
      </c>
      <c r="K31" s="82">
        <v>0.66183844011142057</v>
      </c>
      <c r="L31" s="82">
        <v>0.66103484688489966</v>
      </c>
      <c r="M31" s="82">
        <v>0.67586565998437909</v>
      </c>
      <c r="N31" s="82">
        <v>0.64739511295527896</v>
      </c>
      <c r="O31" s="82">
        <v>0.66636955165344502</v>
      </c>
    </row>
    <row r="32" spans="1:15">
      <c r="A32" s="82" t="s">
        <v>59</v>
      </c>
      <c r="B32" s="82">
        <v>2674</v>
      </c>
      <c r="C32" s="82">
        <v>2818</v>
      </c>
      <c r="D32" s="82">
        <v>2783</v>
      </c>
      <c r="E32" s="82">
        <v>3053</v>
      </c>
      <c r="F32" s="82">
        <v>1452</v>
      </c>
      <c r="G32" s="82">
        <v>1572</v>
      </c>
      <c r="H32" s="82">
        <v>1542</v>
      </c>
      <c r="I32" s="82">
        <v>1695</v>
      </c>
      <c r="J32" s="82">
        <v>0.54300673148840684</v>
      </c>
      <c r="K32" s="82">
        <v>0.55784244144783535</v>
      </c>
      <c r="L32" s="82">
        <v>0.55407833273445917</v>
      </c>
      <c r="M32" s="82">
        <v>0.5551916148051097</v>
      </c>
      <c r="N32" s="82">
        <v>0.55178247734138974</v>
      </c>
      <c r="O32" s="82">
        <v>0.55569678761266461</v>
      </c>
    </row>
    <row r="33" spans="1:15">
      <c r="A33" s="82" t="s">
        <v>60</v>
      </c>
      <c r="B33" s="82">
        <v>1176</v>
      </c>
      <c r="C33" s="82">
        <v>1382</v>
      </c>
      <c r="D33" s="82">
        <v>1501</v>
      </c>
      <c r="E33" s="82">
        <v>1452</v>
      </c>
      <c r="F33" s="82">
        <v>476</v>
      </c>
      <c r="G33" s="82">
        <v>583</v>
      </c>
      <c r="H33" s="82">
        <v>564</v>
      </c>
      <c r="I33" s="82">
        <v>573</v>
      </c>
      <c r="J33" s="82">
        <v>0.40476190476190477</v>
      </c>
      <c r="K33" s="82">
        <v>0.42185238784370477</v>
      </c>
      <c r="L33" s="82">
        <v>0.37574950033311127</v>
      </c>
      <c r="M33" s="82">
        <v>0.39462809917355374</v>
      </c>
      <c r="N33" s="82">
        <v>0.39985218033998521</v>
      </c>
      <c r="O33" s="82">
        <v>0.39677047289504036</v>
      </c>
    </row>
    <row r="34" spans="1:15">
      <c r="A34" s="82" t="s">
        <v>61</v>
      </c>
      <c r="B34" s="82">
        <v>2198</v>
      </c>
      <c r="C34" s="82">
        <v>1756</v>
      </c>
      <c r="D34" s="82">
        <v>2082</v>
      </c>
      <c r="E34" s="82">
        <v>2314</v>
      </c>
      <c r="F34" s="82">
        <v>1454</v>
      </c>
      <c r="G34" s="82">
        <v>1278</v>
      </c>
      <c r="H34" s="82">
        <v>1420</v>
      </c>
      <c r="I34" s="82">
        <v>1473</v>
      </c>
      <c r="J34" s="82">
        <v>0.66151046405823477</v>
      </c>
      <c r="K34" s="82">
        <v>0.72779043280182232</v>
      </c>
      <c r="L34" s="82">
        <v>0.68203650336215182</v>
      </c>
      <c r="M34" s="82">
        <v>0.63656006914433882</v>
      </c>
      <c r="N34" s="82">
        <v>0.68787276341948311</v>
      </c>
      <c r="O34" s="82">
        <v>0.67799089726918071</v>
      </c>
    </row>
    <row r="35" spans="1:15">
      <c r="A35" s="82" t="s">
        <v>62</v>
      </c>
      <c r="B35" s="82">
        <v>1120</v>
      </c>
      <c r="C35" s="82">
        <v>1146</v>
      </c>
      <c r="D35" s="82">
        <v>1221</v>
      </c>
      <c r="E35" s="82">
        <v>1241</v>
      </c>
      <c r="F35" s="82">
        <v>247</v>
      </c>
      <c r="G35" s="82">
        <v>290</v>
      </c>
      <c r="H35" s="82">
        <v>344</v>
      </c>
      <c r="I35" s="82">
        <v>318</v>
      </c>
      <c r="J35" s="82">
        <v>0.22053571428571428</v>
      </c>
      <c r="K35" s="82">
        <v>0.25305410122164052</v>
      </c>
      <c r="L35" s="82">
        <v>0.28173628173628174</v>
      </c>
      <c r="M35" s="82">
        <v>0.25624496373892025</v>
      </c>
      <c r="N35" s="82">
        <v>0.2526527100659593</v>
      </c>
      <c r="O35" s="82">
        <v>0.26385809312638581</v>
      </c>
    </row>
    <row r="36" spans="1:15">
      <c r="A36" s="82" t="s">
        <v>63</v>
      </c>
      <c r="B36" s="82">
        <v>739</v>
      </c>
      <c r="C36" s="82">
        <v>691</v>
      </c>
      <c r="D36" s="82">
        <v>759</v>
      </c>
      <c r="E36" s="82">
        <v>762</v>
      </c>
      <c r="F36" s="82">
        <v>152</v>
      </c>
      <c r="G36" s="82">
        <v>117</v>
      </c>
      <c r="H36" s="82">
        <v>162</v>
      </c>
      <c r="I36" s="82">
        <v>167</v>
      </c>
      <c r="J36" s="82">
        <v>0.20568335588633288</v>
      </c>
      <c r="K36" s="82">
        <v>0.16931982633863965</v>
      </c>
      <c r="L36" s="82">
        <v>0.2134387351778656</v>
      </c>
      <c r="M36" s="82">
        <v>0.21916010498687663</v>
      </c>
      <c r="N36" s="82">
        <v>0.19689355870260392</v>
      </c>
      <c r="O36" s="82">
        <v>0.20162748643761302</v>
      </c>
    </row>
    <row r="37" spans="1:15">
      <c r="A37" s="82" t="s">
        <v>64</v>
      </c>
      <c r="B37" s="82">
        <v>1106</v>
      </c>
      <c r="C37" s="82">
        <v>1050</v>
      </c>
      <c r="D37" s="82">
        <v>1149</v>
      </c>
      <c r="E37" s="82">
        <v>1108</v>
      </c>
      <c r="F37" s="82">
        <v>212</v>
      </c>
      <c r="G37" s="82">
        <v>194</v>
      </c>
      <c r="H37" s="82">
        <v>207</v>
      </c>
      <c r="I37" s="82">
        <v>205</v>
      </c>
      <c r="J37" s="82">
        <v>0.19168173598553345</v>
      </c>
      <c r="K37" s="82">
        <v>0.18476190476190477</v>
      </c>
      <c r="L37" s="82">
        <v>0.18015665796344649</v>
      </c>
      <c r="M37" s="82">
        <v>0.18501805054151624</v>
      </c>
      <c r="N37" s="82">
        <v>0.18547655068078669</v>
      </c>
      <c r="O37" s="82">
        <v>0.18324765648624131</v>
      </c>
    </row>
    <row r="38" spans="1:15">
      <c r="A38" s="82" t="s">
        <v>66</v>
      </c>
      <c r="B38" s="82">
        <v>5330</v>
      </c>
      <c r="C38" s="82">
        <v>5653</v>
      </c>
      <c r="D38" s="82">
        <v>5710</v>
      </c>
      <c r="E38" s="82">
        <v>6041</v>
      </c>
      <c r="F38" s="82">
        <v>3348</v>
      </c>
      <c r="G38" s="82">
        <v>3572</v>
      </c>
      <c r="H38" s="82">
        <v>3633</v>
      </c>
      <c r="I38" s="82">
        <v>3789</v>
      </c>
      <c r="J38" s="82">
        <v>0.62814258911819887</v>
      </c>
      <c r="K38" s="82">
        <v>0.63187687953299132</v>
      </c>
      <c r="L38" s="82">
        <v>0.63625218914185644</v>
      </c>
      <c r="M38" s="82">
        <v>0.62721403741102466</v>
      </c>
      <c r="N38" s="82">
        <v>0.63218115377703232</v>
      </c>
      <c r="O38" s="82">
        <v>0.63169386347965983</v>
      </c>
    </row>
    <row r="39" spans="1:15">
      <c r="A39" s="82" t="s">
        <v>67</v>
      </c>
      <c r="B39" s="82">
        <v>1630</v>
      </c>
      <c r="C39" s="82">
        <v>1796</v>
      </c>
      <c r="D39" s="82">
        <v>1876</v>
      </c>
      <c r="E39" s="82">
        <v>1856</v>
      </c>
      <c r="F39" s="82">
        <v>587</v>
      </c>
      <c r="G39" s="82">
        <v>651</v>
      </c>
      <c r="H39" s="82">
        <v>670</v>
      </c>
      <c r="I39" s="82">
        <v>663</v>
      </c>
      <c r="J39" s="82">
        <v>0.36012269938650304</v>
      </c>
      <c r="K39" s="82">
        <v>0.36247216035634744</v>
      </c>
      <c r="L39" s="82">
        <v>0.35714285714285715</v>
      </c>
      <c r="M39" s="82">
        <v>0.35721982758620691</v>
      </c>
      <c r="N39" s="82">
        <v>0.35986420218785364</v>
      </c>
      <c r="O39" s="82">
        <v>0.3589001447178003</v>
      </c>
    </row>
    <row r="40" spans="1:15">
      <c r="A40" s="82" t="s">
        <v>68</v>
      </c>
      <c r="B40" s="82">
        <v>580</v>
      </c>
      <c r="C40" s="82">
        <v>624</v>
      </c>
      <c r="D40" s="82">
        <v>686</v>
      </c>
      <c r="E40" s="82">
        <v>744</v>
      </c>
      <c r="F40" s="82">
        <v>213</v>
      </c>
      <c r="G40" s="82">
        <v>270</v>
      </c>
      <c r="H40" s="82">
        <v>289</v>
      </c>
      <c r="I40" s="82">
        <v>300</v>
      </c>
      <c r="J40" s="82">
        <v>0.36724137931034484</v>
      </c>
      <c r="K40" s="82">
        <v>0.43269230769230771</v>
      </c>
      <c r="L40" s="82">
        <v>0.42128279883381925</v>
      </c>
      <c r="M40" s="82">
        <v>0.40322580645161288</v>
      </c>
      <c r="N40" s="82">
        <v>0.40846560846560848</v>
      </c>
      <c r="O40" s="82">
        <v>0.41820837390457644</v>
      </c>
    </row>
    <row r="41" spans="1:15">
      <c r="A41" s="82" t="s">
        <v>70</v>
      </c>
      <c r="B41" s="82">
        <v>2209</v>
      </c>
      <c r="C41" s="82">
        <v>2197</v>
      </c>
      <c r="D41" s="82">
        <v>2303</v>
      </c>
      <c r="E41" s="82">
        <v>2255</v>
      </c>
      <c r="F41" s="82">
        <v>1010</v>
      </c>
      <c r="G41" s="82">
        <v>1060</v>
      </c>
      <c r="H41" s="82">
        <v>1118</v>
      </c>
      <c r="I41" s="82">
        <v>1144</v>
      </c>
      <c r="J41" s="82">
        <v>0.457220461747397</v>
      </c>
      <c r="K41" s="82">
        <v>0.48247610377787892</v>
      </c>
      <c r="L41" s="82">
        <v>0.4854537559704733</v>
      </c>
      <c r="M41" s="82">
        <v>0.50731707317073171</v>
      </c>
      <c r="N41" s="82">
        <v>0.47518259055000744</v>
      </c>
      <c r="O41" s="82">
        <v>0.49178386380458922</v>
      </c>
    </row>
    <row r="42" spans="1:15">
      <c r="A42" s="82" t="s">
        <v>71</v>
      </c>
      <c r="B42" s="82">
        <v>534</v>
      </c>
      <c r="C42" s="82">
        <v>602</v>
      </c>
      <c r="D42" s="82">
        <v>543</v>
      </c>
      <c r="E42" s="82">
        <v>723</v>
      </c>
      <c r="F42" s="82">
        <v>170</v>
      </c>
      <c r="G42" s="82">
        <v>229</v>
      </c>
      <c r="H42" s="82">
        <v>219</v>
      </c>
      <c r="I42" s="82">
        <v>288</v>
      </c>
      <c r="J42" s="82">
        <v>0.31835205992509363</v>
      </c>
      <c r="K42" s="82">
        <v>0.38039867109634551</v>
      </c>
      <c r="L42" s="82">
        <v>0.40331491712707185</v>
      </c>
      <c r="M42" s="82">
        <v>0.39834024896265557</v>
      </c>
      <c r="N42" s="82">
        <v>0.36807623585467542</v>
      </c>
      <c r="O42" s="82">
        <v>0.39400428265524623</v>
      </c>
    </row>
    <row r="43" spans="1:15">
      <c r="A43" s="82" t="s">
        <v>72</v>
      </c>
      <c r="B43" s="82">
        <v>735</v>
      </c>
      <c r="C43" s="82">
        <v>704</v>
      </c>
      <c r="D43" s="82">
        <v>656</v>
      </c>
      <c r="E43" s="82">
        <v>798</v>
      </c>
      <c r="F43" s="82">
        <v>393</v>
      </c>
      <c r="G43" s="82">
        <v>342</v>
      </c>
      <c r="H43" s="82">
        <v>340</v>
      </c>
      <c r="I43" s="82">
        <v>393</v>
      </c>
      <c r="J43" s="82">
        <v>0.53469387755102038</v>
      </c>
      <c r="K43" s="82">
        <v>0.48579545454545453</v>
      </c>
      <c r="L43" s="82">
        <v>0.51829268292682928</v>
      </c>
      <c r="M43" s="82">
        <v>0.4924812030075188</v>
      </c>
      <c r="N43" s="82">
        <v>0.51312649164677804</v>
      </c>
      <c r="O43" s="82">
        <v>0.49814643188137164</v>
      </c>
    </row>
    <row r="44" spans="1:15">
      <c r="A44" s="82" t="s">
        <v>27</v>
      </c>
      <c r="B44" s="82">
        <v>747</v>
      </c>
      <c r="C44" s="82">
        <v>758</v>
      </c>
      <c r="D44" s="82">
        <v>904</v>
      </c>
      <c r="E44" s="82">
        <v>1007</v>
      </c>
      <c r="F44" s="82">
        <v>329</v>
      </c>
      <c r="G44" s="82">
        <v>337</v>
      </c>
      <c r="H44" s="82">
        <v>414</v>
      </c>
      <c r="I44" s="82">
        <v>438</v>
      </c>
      <c r="J44" s="82">
        <v>0.44042838018741631</v>
      </c>
      <c r="K44" s="82">
        <v>0.4445910290237467</v>
      </c>
      <c r="L44" s="82">
        <v>0.45796460176991149</v>
      </c>
      <c r="M44" s="82">
        <v>0.43495531281032773</v>
      </c>
      <c r="N44" s="82">
        <v>0.44831880448318806</v>
      </c>
      <c r="O44" s="82">
        <v>0.4454852004496066</v>
      </c>
    </row>
    <row r="45" spans="1:15">
      <c r="A45" s="82" t="s">
        <v>28</v>
      </c>
      <c r="B45" s="82">
        <v>426</v>
      </c>
      <c r="C45" s="82">
        <v>464</v>
      </c>
      <c r="D45" s="82">
        <v>398</v>
      </c>
      <c r="E45" s="82">
        <v>497</v>
      </c>
      <c r="F45" s="82">
        <v>197</v>
      </c>
      <c r="G45" s="82">
        <v>191</v>
      </c>
      <c r="H45" s="82">
        <v>171</v>
      </c>
      <c r="I45" s="82">
        <v>251</v>
      </c>
      <c r="J45" s="82">
        <v>0.46244131455399062</v>
      </c>
      <c r="K45" s="82">
        <v>0.41163793103448276</v>
      </c>
      <c r="L45" s="82">
        <v>0.42964824120603012</v>
      </c>
      <c r="M45" s="82">
        <v>0.50503018108651909</v>
      </c>
      <c r="N45" s="82">
        <v>0.43400621118012422</v>
      </c>
      <c r="O45" s="82">
        <v>0.45106696100073584</v>
      </c>
    </row>
    <row r="46" spans="1:15">
      <c r="A46" s="82" t="s">
        <v>73</v>
      </c>
      <c r="B46" s="82">
        <v>1601</v>
      </c>
      <c r="C46" s="82">
        <v>1465</v>
      </c>
      <c r="D46" s="82">
        <v>1577</v>
      </c>
      <c r="E46" s="82">
        <v>1690</v>
      </c>
      <c r="F46" s="82">
        <v>681</v>
      </c>
      <c r="G46" s="82">
        <v>655</v>
      </c>
      <c r="H46" s="82">
        <v>707</v>
      </c>
      <c r="I46" s="82">
        <v>724</v>
      </c>
      <c r="J46" s="82">
        <v>0.42535915053091816</v>
      </c>
      <c r="K46" s="82">
        <v>0.44709897610921501</v>
      </c>
      <c r="L46" s="82">
        <v>0.44831959416613826</v>
      </c>
      <c r="M46" s="82">
        <v>0.42840236686390532</v>
      </c>
      <c r="N46" s="82">
        <v>0.44001723023906958</v>
      </c>
      <c r="O46" s="82">
        <v>0.44082840236686388</v>
      </c>
    </row>
    <row r="47" spans="1:15">
      <c r="A47" s="82" t="s">
        <v>74</v>
      </c>
      <c r="B47" s="82">
        <v>2383</v>
      </c>
      <c r="C47" s="82">
        <v>2827</v>
      </c>
      <c r="D47" s="82">
        <v>3108</v>
      </c>
      <c r="E47" s="82">
        <v>2964</v>
      </c>
      <c r="F47" s="82">
        <v>972</v>
      </c>
      <c r="G47" s="82">
        <v>1113</v>
      </c>
      <c r="H47" s="82">
        <v>1258</v>
      </c>
      <c r="I47" s="82">
        <v>1166</v>
      </c>
      <c r="J47" s="82">
        <v>0.4078892152748636</v>
      </c>
      <c r="K47" s="82">
        <v>0.39370357269189954</v>
      </c>
      <c r="L47" s="82">
        <v>0.40476190476190477</v>
      </c>
      <c r="M47" s="82">
        <v>0.39338731443994601</v>
      </c>
      <c r="N47" s="82">
        <v>0.40189949507093053</v>
      </c>
      <c r="O47" s="82">
        <v>0.39746038880773121</v>
      </c>
    </row>
    <row r="48" spans="1:15">
      <c r="A48" s="82" t="s">
        <v>75</v>
      </c>
      <c r="B48" s="82">
        <v>529</v>
      </c>
      <c r="C48" s="82">
        <v>618</v>
      </c>
      <c r="D48" s="82">
        <v>571</v>
      </c>
      <c r="E48" s="82">
        <v>653</v>
      </c>
      <c r="F48" s="82">
        <v>240</v>
      </c>
      <c r="G48" s="82">
        <v>307</v>
      </c>
      <c r="H48" s="82">
        <v>301</v>
      </c>
      <c r="I48" s="82">
        <v>342</v>
      </c>
      <c r="J48" s="82">
        <v>0.45368620037807184</v>
      </c>
      <c r="K48" s="82">
        <v>0.49676375404530743</v>
      </c>
      <c r="L48" s="82">
        <v>0.5271453590192644</v>
      </c>
      <c r="M48" s="82">
        <v>0.52373660030627867</v>
      </c>
      <c r="N48" s="82">
        <v>0.49359720605355062</v>
      </c>
      <c r="O48" s="82">
        <v>0.51574375678610207</v>
      </c>
    </row>
    <row r="49" spans="1:15">
      <c r="A49" s="82" t="s">
        <v>76</v>
      </c>
      <c r="B49" s="82">
        <v>2383</v>
      </c>
      <c r="C49" s="82">
        <v>2472</v>
      </c>
      <c r="D49" s="82">
        <v>2599</v>
      </c>
      <c r="E49" s="82">
        <v>2859</v>
      </c>
      <c r="F49" s="82">
        <v>1206</v>
      </c>
      <c r="G49" s="82">
        <v>1334</v>
      </c>
      <c r="H49" s="82">
        <v>1434</v>
      </c>
      <c r="I49" s="82">
        <v>1507</v>
      </c>
      <c r="J49" s="82">
        <v>0.50608476710029371</v>
      </c>
      <c r="K49" s="82">
        <v>0.53964401294498376</v>
      </c>
      <c r="L49" s="82">
        <v>0.55175067333589844</v>
      </c>
      <c r="M49" s="82">
        <v>0.52710738020286818</v>
      </c>
      <c r="N49" s="82">
        <v>0.53313657096860745</v>
      </c>
      <c r="O49" s="82">
        <v>0.5390920554854981</v>
      </c>
    </row>
    <row r="50" spans="1:15">
      <c r="A50" s="82" t="s">
        <v>77</v>
      </c>
      <c r="B50" s="82">
        <v>2071</v>
      </c>
      <c r="C50" s="82">
        <v>2039</v>
      </c>
      <c r="D50" s="82">
        <v>2159</v>
      </c>
      <c r="E50" s="82">
        <v>2399</v>
      </c>
      <c r="F50" s="82">
        <v>1088</v>
      </c>
      <c r="G50" s="82">
        <v>1052</v>
      </c>
      <c r="H50" s="82">
        <v>1141</v>
      </c>
      <c r="I50" s="82">
        <v>1283</v>
      </c>
      <c r="J50" s="82">
        <v>0.5253500724287784</v>
      </c>
      <c r="K50" s="82">
        <v>0.51593918587542908</v>
      </c>
      <c r="L50" s="82">
        <v>0.52848540991199633</v>
      </c>
      <c r="M50" s="82">
        <v>0.53480616923718216</v>
      </c>
      <c r="N50" s="82">
        <v>0.52336895836656561</v>
      </c>
      <c r="O50" s="82">
        <v>0.52690616947097169</v>
      </c>
    </row>
    <row r="51" spans="1:15">
      <c r="A51" s="82" t="s">
        <v>78</v>
      </c>
      <c r="B51" s="82">
        <v>1865</v>
      </c>
      <c r="C51" s="82">
        <v>1919</v>
      </c>
      <c r="D51" s="82">
        <v>2199</v>
      </c>
      <c r="E51" s="82">
        <v>2288</v>
      </c>
      <c r="F51" s="82">
        <v>842</v>
      </c>
      <c r="G51" s="82">
        <v>946</v>
      </c>
      <c r="H51" s="82">
        <v>1032</v>
      </c>
      <c r="I51" s="82">
        <v>1133</v>
      </c>
      <c r="J51" s="82">
        <v>0.45147453083109917</v>
      </c>
      <c r="K51" s="82">
        <v>0.49296508598228245</v>
      </c>
      <c r="L51" s="82">
        <v>0.46930422919508868</v>
      </c>
      <c r="M51" s="82">
        <v>0.49519230769230771</v>
      </c>
      <c r="N51" s="82">
        <v>0.47133545044292163</v>
      </c>
      <c r="O51" s="82">
        <v>0.48563846394005622</v>
      </c>
    </row>
    <row r="52" spans="1:15">
      <c r="A52" s="82" t="s">
        <v>80</v>
      </c>
      <c r="B52" s="82">
        <v>647</v>
      </c>
      <c r="C52" s="82">
        <v>684</v>
      </c>
      <c r="D52" s="82">
        <v>643</v>
      </c>
      <c r="E52" s="82">
        <v>718</v>
      </c>
      <c r="F52" s="82">
        <v>233</v>
      </c>
      <c r="G52" s="82">
        <v>276</v>
      </c>
      <c r="H52" s="82">
        <v>248</v>
      </c>
      <c r="I52" s="82">
        <v>278</v>
      </c>
      <c r="J52" s="82">
        <v>0.36012364760432769</v>
      </c>
      <c r="K52" s="82">
        <v>0.40350877192982454</v>
      </c>
      <c r="L52" s="82">
        <v>0.38569206842923792</v>
      </c>
      <c r="M52" s="82">
        <v>0.38718662952646238</v>
      </c>
      <c r="N52" s="82">
        <v>0.38348530901722389</v>
      </c>
      <c r="O52" s="82">
        <v>0.39217603911980442</v>
      </c>
    </row>
    <row r="53" spans="1:15">
      <c r="A53" s="82" t="s">
        <v>83</v>
      </c>
      <c r="B53" s="82">
        <v>3178</v>
      </c>
      <c r="C53" s="82">
        <v>3716</v>
      </c>
      <c r="D53" s="82">
        <v>3714</v>
      </c>
      <c r="E53" s="82">
        <v>4218</v>
      </c>
      <c r="F53" s="82">
        <v>1329</v>
      </c>
      <c r="G53" s="82">
        <v>1588</v>
      </c>
      <c r="H53" s="82">
        <v>1615</v>
      </c>
      <c r="I53" s="82">
        <v>1704</v>
      </c>
      <c r="J53" s="82">
        <v>0.4181875393329138</v>
      </c>
      <c r="K53" s="82">
        <v>0.42734122712594186</v>
      </c>
      <c r="L53" s="82">
        <v>0.43484114162627896</v>
      </c>
      <c r="M53" s="82">
        <v>0.40398293029871979</v>
      </c>
      <c r="N53" s="82">
        <v>0.42722473604826544</v>
      </c>
      <c r="O53" s="82">
        <v>0.42127403846153844</v>
      </c>
    </row>
    <row r="54" spans="1:15">
      <c r="A54" s="82" t="s">
        <v>84</v>
      </c>
      <c r="B54" s="82">
        <v>760</v>
      </c>
      <c r="C54" s="82">
        <v>863</v>
      </c>
      <c r="D54" s="82">
        <v>890</v>
      </c>
      <c r="E54" s="82">
        <v>783</v>
      </c>
      <c r="F54" s="82">
        <v>242</v>
      </c>
      <c r="G54" s="82">
        <v>230</v>
      </c>
      <c r="H54" s="82">
        <v>281</v>
      </c>
      <c r="I54" s="82">
        <v>217</v>
      </c>
      <c r="J54" s="82">
        <v>0.31842105263157894</v>
      </c>
      <c r="K54" s="82">
        <v>0.2665121668597914</v>
      </c>
      <c r="L54" s="82">
        <v>0.31573033707865167</v>
      </c>
      <c r="M54" s="82">
        <v>0.27713920817369092</v>
      </c>
      <c r="N54" s="82">
        <v>0.29964186231595702</v>
      </c>
      <c r="O54" s="82">
        <v>0.28706624605678233</v>
      </c>
    </row>
    <row r="55" spans="1:15">
      <c r="A55" s="82" t="s">
        <v>85</v>
      </c>
      <c r="B55" s="82">
        <v>236</v>
      </c>
      <c r="C55" s="82">
        <v>269</v>
      </c>
      <c r="D55" s="82">
        <v>322</v>
      </c>
      <c r="E55" s="82">
        <v>313</v>
      </c>
      <c r="F55" s="82">
        <v>20</v>
      </c>
      <c r="G55" s="82">
        <v>29</v>
      </c>
      <c r="H55" s="82">
        <v>39</v>
      </c>
      <c r="I55" s="82">
        <v>52</v>
      </c>
      <c r="J55" s="82">
        <v>8.4745762711864403E-2</v>
      </c>
      <c r="K55" s="82">
        <v>0.10780669144981413</v>
      </c>
      <c r="L55" s="82">
        <v>0.12111801242236025</v>
      </c>
      <c r="M55" s="82">
        <v>0.16613418530351437</v>
      </c>
      <c r="N55" s="82">
        <v>0.10640870616686819</v>
      </c>
      <c r="O55" s="82">
        <v>0.13274336283185842</v>
      </c>
    </row>
    <row r="56" spans="1:15">
      <c r="A56" s="82" t="s">
        <v>86</v>
      </c>
      <c r="B56" s="82">
        <v>3014</v>
      </c>
      <c r="C56" s="82">
        <v>3230</v>
      </c>
      <c r="D56" s="82">
        <v>3271</v>
      </c>
      <c r="E56" s="82">
        <v>3432</v>
      </c>
      <c r="F56" s="82">
        <v>1477</v>
      </c>
      <c r="G56" s="82">
        <v>1619</v>
      </c>
      <c r="H56" s="82">
        <v>1649</v>
      </c>
      <c r="I56" s="82">
        <v>1822</v>
      </c>
      <c r="J56" s="82">
        <v>0.49004644990046448</v>
      </c>
      <c r="K56" s="82">
        <v>0.50123839009287929</v>
      </c>
      <c r="L56" s="82">
        <v>0.50412717823295627</v>
      </c>
      <c r="M56" s="82">
        <v>0.53088578088578087</v>
      </c>
      <c r="N56" s="82">
        <v>0.49868628481345245</v>
      </c>
      <c r="O56" s="82">
        <v>0.51243330313097757</v>
      </c>
    </row>
    <row r="57" spans="1:15">
      <c r="A57" s="82" t="s">
        <v>87</v>
      </c>
      <c r="B57" s="82">
        <v>518</v>
      </c>
      <c r="C57" s="82">
        <v>533</v>
      </c>
      <c r="D57" s="82">
        <v>489</v>
      </c>
      <c r="E57" s="82">
        <v>576</v>
      </c>
      <c r="F57" s="82">
        <v>358</v>
      </c>
      <c r="G57" s="82">
        <v>362</v>
      </c>
      <c r="H57" s="82">
        <v>321</v>
      </c>
      <c r="I57" s="82">
        <v>386</v>
      </c>
      <c r="J57" s="82">
        <v>0.69111969111969107</v>
      </c>
      <c r="K57" s="82">
        <v>0.67917448405253278</v>
      </c>
      <c r="L57" s="82">
        <v>0.65644171779141103</v>
      </c>
      <c r="M57" s="82">
        <v>0.67013888888888884</v>
      </c>
      <c r="N57" s="82">
        <v>0.675974025974026</v>
      </c>
      <c r="O57" s="82">
        <v>0.66896120150187732</v>
      </c>
    </row>
    <row r="58" spans="1:15">
      <c r="A58" s="82" t="s">
        <v>89</v>
      </c>
      <c r="B58" s="82">
        <v>1945</v>
      </c>
      <c r="C58" s="82">
        <v>2379</v>
      </c>
      <c r="D58" s="82">
        <v>2570</v>
      </c>
      <c r="E58" s="82">
        <v>2425</v>
      </c>
      <c r="F58" s="82">
        <v>653</v>
      </c>
      <c r="G58" s="82">
        <v>754</v>
      </c>
      <c r="H58" s="82">
        <v>795</v>
      </c>
      <c r="I58" s="82">
        <v>639</v>
      </c>
      <c r="J58" s="82">
        <v>0.33573264781491002</v>
      </c>
      <c r="K58" s="82">
        <v>0.31693989071038253</v>
      </c>
      <c r="L58" s="82">
        <v>0.30933852140077822</v>
      </c>
      <c r="M58" s="82">
        <v>0.26350515463917523</v>
      </c>
      <c r="N58" s="82">
        <v>0.31940818102697999</v>
      </c>
      <c r="O58" s="82">
        <v>0.29671819907784108</v>
      </c>
    </row>
    <row r="59" spans="1:15">
      <c r="A59" s="82" t="s">
        <v>90</v>
      </c>
      <c r="B59" s="82">
        <v>1719</v>
      </c>
      <c r="C59" s="82">
        <v>1688</v>
      </c>
      <c r="D59" s="82">
        <v>1559</v>
      </c>
      <c r="E59" s="82">
        <v>1626</v>
      </c>
      <c r="F59" s="82">
        <v>683</v>
      </c>
      <c r="G59" s="82">
        <v>586</v>
      </c>
      <c r="H59" s="82">
        <v>465</v>
      </c>
      <c r="I59" s="82">
        <v>560</v>
      </c>
      <c r="J59" s="82">
        <v>0.39732402559627689</v>
      </c>
      <c r="K59" s="82">
        <v>0.34715639810426541</v>
      </c>
      <c r="L59" s="82">
        <v>0.29826812059012187</v>
      </c>
      <c r="M59" s="82">
        <v>0.34440344403444034</v>
      </c>
      <c r="N59" s="82">
        <v>0.3491743858236005</v>
      </c>
      <c r="O59" s="82">
        <v>0.33059716806895134</v>
      </c>
    </row>
    <row r="60" spans="1:15">
      <c r="A60" s="82" t="s">
        <v>91</v>
      </c>
      <c r="B60" s="82">
        <v>914</v>
      </c>
      <c r="C60" s="82">
        <v>847</v>
      </c>
      <c r="D60" s="82">
        <v>848</v>
      </c>
      <c r="E60" s="82">
        <v>1176</v>
      </c>
      <c r="F60" s="82">
        <v>536</v>
      </c>
      <c r="G60" s="82">
        <v>489</v>
      </c>
      <c r="H60" s="82">
        <v>513</v>
      </c>
      <c r="I60" s="82">
        <v>686</v>
      </c>
      <c r="J60" s="82">
        <v>0.58643326039387311</v>
      </c>
      <c r="K60" s="82">
        <v>0.57733175914994095</v>
      </c>
      <c r="L60" s="82">
        <v>0.60495283018867929</v>
      </c>
      <c r="M60" s="82">
        <v>0.58333333333333337</v>
      </c>
      <c r="N60" s="82">
        <v>0.58949789191261015</v>
      </c>
      <c r="O60" s="82">
        <v>0.58794845001741558</v>
      </c>
    </row>
    <row r="61" spans="1:15">
      <c r="A61" s="82" t="s">
        <v>92</v>
      </c>
      <c r="B61" s="82">
        <v>716</v>
      </c>
      <c r="C61" s="82">
        <v>578</v>
      </c>
      <c r="D61" s="82">
        <v>736</v>
      </c>
      <c r="E61" s="82">
        <v>646</v>
      </c>
      <c r="F61" s="82">
        <v>398</v>
      </c>
      <c r="G61" s="82">
        <v>327</v>
      </c>
      <c r="H61" s="82">
        <v>354</v>
      </c>
      <c r="I61" s="82">
        <v>350</v>
      </c>
      <c r="J61" s="82">
        <v>0.55586592178770955</v>
      </c>
      <c r="K61" s="82">
        <v>0.56574394463667821</v>
      </c>
      <c r="L61" s="82">
        <v>0.48097826086956524</v>
      </c>
      <c r="M61" s="82">
        <v>0.54179566563467496</v>
      </c>
      <c r="N61" s="82">
        <v>0.5315270935960591</v>
      </c>
      <c r="O61" s="82">
        <v>0.52602040816326534</v>
      </c>
    </row>
    <row r="62" spans="1:15">
      <c r="A62" s="82" t="s">
        <v>93</v>
      </c>
      <c r="B62" s="82">
        <v>2169</v>
      </c>
      <c r="C62" s="82">
        <v>2272</v>
      </c>
      <c r="D62" s="82">
        <v>2289</v>
      </c>
      <c r="E62" s="82">
        <v>2302</v>
      </c>
      <c r="F62" s="82">
        <v>924</v>
      </c>
      <c r="G62" s="82">
        <v>1018</v>
      </c>
      <c r="H62" s="82">
        <v>1033</v>
      </c>
      <c r="I62" s="82">
        <v>934</v>
      </c>
      <c r="J62" s="82">
        <v>0.42600276625172889</v>
      </c>
      <c r="K62" s="82">
        <v>0.44806338028169013</v>
      </c>
      <c r="L62" s="82">
        <v>0.45128877238968984</v>
      </c>
      <c r="M62" s="82">
        <v>0.40573414422241527</v>
      </c>
      <c r="N62" s="82">
        <v>0.44205052005943535</v>
      </c>
      <c r="O62" s="82">
        <v>0.43494098790616348</v>
      </c>
    </row>
  </sheetData>
  <pageMargins left="0.75" right="0.75" top="1" bottom="1" header="0.5" footer="0.5"/>
  <headerFooter alignWithMargins="0">
    <oddHeader>&amp;A</oddHeader>
    <oddFooter>Page &amp;P</oddFooter>
  </headerFooter>
</worksheet>
</file>

<file path=xl/worksheets/sheet28.xml><?xml version="1.0" encoding="utf-8"?>
<worksheet xmlns="http://schemas.openxmlformats.org/spreadsheetml/2006/main" xmlns:r="http://schemas.openxmlformats.org/officeDocument/2006/relationships">
  <dimension ref="A1:J69"/>
  <sheetViews>
    <sheetView workbookViewId="0">
      <selection activeCell="E1" sqref="E1"/>
    </sheetView>
  </sheetViews>
  <sheetFormatPr defaultRowHeight="15"/>
  <cols>
    <col min="1" max="16384" width="9.140625" style="82"/>
  </cols>
  <sheetData>
    <row r="1" spans="1:10">
      <c r="A1" s="82" t="s">
        <v>94</v>
      </c>
      <c r="B1" s="82" t="s">
        <v>642</v>
      </c>
      <c r="C1" s="82" t="s">
        <v>643</v>
      </c>
      <c r="D1" s="82" t="s">
        <v>644</v>
      </c>
      <c r="E1" s="82" t="s">
        <v>824</v>
      </c>
      <c r="F1" s="82" t="s">
        <v>645</v>
      </c>
      <c r="G1" s="82" t="s">
        <v>646</v>
      </c>
      <c r="H1" s="82" t="s">
        <v>647</v>
      </c>
      <c r="I1" s="82" t="s">
        <v>825</v>
      </c>
      <c r="J1" s="82" t="s">
        <v>826</v>
      </c>
    </row>
    <row r="2" spans="1:10">
      <c r="A2" s="82" t="s">
        <v>830</v>
      </c>
      <c r="B2" s="82">
        <v>108556425</v>
      </c>
      <c r="C2" s="82">
        <v>116562489</v>
      </c>
      <c r="D2" s="82">
        <v>135403613</v>
      </c>
      <c r="E2" s="82">
        <v>130461361</v>
      </c>
      <c r="F2" s="82">
        <v>179525010</v>
      </c>
      <c r="G2" s="82">
        <v>193645729</v>
      </c>
      <c r="H2" s="82">
        <v>201136276</v>
      </c>
      <c r="I2" s="82">
        <v>194612353</v>
      </c>
      <c r="J2" s="82">
        <v>0.67036526196258461</v>
      </c>
    </row>
    <row r="3" spans="1:10">
      <c r="A3" s="82" t="s">
        <v>33</v>
      </c>
      <c r="B3" s="82">
        <v>32949446</v>
      </c>
      <c r="C3" s="82">
        <v>29087528</v>
      </c>
      <c r="D3" s="82">
        <v>30038632</v>
      </c>
      <c r="E3" s="82">
        <v>31111311</v>
      </c>
      <c r="F3" s="82">
        <v>67860847</v>
      </c>
      <c r="G3" s="82">
        <v>67306277</v>
      </c>
      <c r="H3" s="82">
        <v>59813722</v>
      </c>
      <c r="I3" s="82">
        <v>64048324</v>
      </c>
      <c r="J3" s="82">
        <v>0.48574746467995011</v>
      </c>
    </row>
    <row r="4" spans="1:10">
      <c r="A4" s="82" t="s">
        <v>831</v>
      </c>
      <c r="B4" s="82">
        <v>102156205</v>
      </c>
      <c r="C4" s="82">
        <v>115904784</v>
      </c>
      <c r="D4" s="82">
        <v>124421171</v>
      </c>
      <c r="E4" s="82">
        <v>130640422</v>
      </c>
      <c r="F4" s="82">
        <v>180620365</v>
      </c>
      <c r="G4" s="82">
        <v>188172481</v>
      </c>
      <c r="H4" s="82">
        <v>197523812</v>
      </c>
      <c r="I4" s="82">
        <v>213828778</v>
      </c>
      <c r="J4" s="82">
        <v>0.61095809096378972</v>
      </c>
    </row>
    <row r="5" spans="1:10">
      <c r="A5" s="82" t="s">
        <v>34</v>
      </c>
      <c r="B5" s="82">
        <v>67954788</v>
      </c>
      <c r="C5" s="82">
        <v>79006664</v>
      </c>
      <c r="D5" s="82">
        <v>90647232</v>
      </c>
      <c r="E5" s="82">
        <v>90555884</v>
      </c>
      <c r="F5" s="82">
        <v>124534943</v>
      </c>
      <c r="G5" s="82">
        <v>151832405</v>
      </c>
      <c r="H5" s="82">
        <v>172190427</v>
      </c>
      <c r="I5" s="82">
        <v>163094987</v>
      </c>
      <c r="J5" s="82">
        <v>0.55523401218947332</v>
      </c>
    </row>
    <row r="6" spans="1:10">
      <c r="A6" s="82" t="s">
        <v>35</v>
      </c>
      <c r="B6" s="82">
        <v>131756447</v>
      </c>
      <c r="C6" s="82">
        <v>128897481</v>
      </c>
      <c r="D6" s="82">
        <v>115269838</v>
      </c>
      <c r="E6" s="82">
        <v>129936102</v>
      </c>
      <c r="F6" s="82">
        <v>237616262</v>
      </c>
      <c r="G6" s="82">
        <v>233704435</v>
      </c>
      <c r="H6" s="82">
        <v>209218300</v>
      </c>
      <c r="I6" s="82">
        <v>231818141</v>
      </c>
      <c r="J6" s="82">
        <v>0.56050877398762333</v>
      </c>
    </row>
    <row r="7" spans="1:10">
      <c r="A7" s="82" t="s">
        <v>36</v>
      </c>
      <c r="B7" s="82">
        <v>125813395</v>
      </c>
      <c r="C7" s="82">
        <v>131142976</v>
      </c>
      <c r="D7" s="82">
        <v>119014107</v>
      </c>
      <c r="E7" s="82">
        <v>126606159</v>
      </c>
      <c r="F7" s="82">
        <v>255426330</v>
      </c>
      <c r="G7" s="82">
        <v>233424565</v>
      </c>
      <c r="H7" s="82">
        <v>224832820</v>
      </c>
      <c r="I7" s="82">
        <v>230949035</v>
      </c>
      <c r="J7" s="82">
        <v>0.54819955840040635</v>
      </c>
    </row>
    <row r="8" spans="1:10">
      <c r="A8" s="82" t="s">
        <v>37</v>
      </c>
      <c r="B8" s="82">
        <v>150298884</v>
      </c>
      <c r="C8" s="82">
        <v>141590788</v>
      </c>
      <c r="D8" s="82">
        <v>137118977</v>
      </c>
      <c r="E8" s="82">
        <v>141399284</v>
      </c>
      <c r="F8" s="82">
        <v>234143776</v>
      </c>
      <c r="G8" s="82">
        <v>230349417</v>
      </c>
      <c r="H8" s="82">
        <v>223762773</v>
      </c>
      <c r="I8" s="82">
        <v>234039214</v>
      </c>
      <c r="J8" s="82">
        <v>0.60416919704746574</v>
      </c>
    </row>
    <row r="9" spans="1:10">
      <c r="A9" s="82" t="s">
        <v>32</v>
      </c>
      <c r="B9" s="82">
        <v>20138213</v>
      </c>
      <c r="C9" s="82">
        <v>24144725</v>
      </c>
      <c r="D9" s="82">
        <v>29119881</v>
      </c>
      <c r="E9" s="82">
        <v>32614724</v>
      </c>
      <c r="F9" s="82">
        <v>59395148</v>
      </c>
      <c r="G9" s="82">
        <v>62576987</v>
      </c>
      <c r="H9" s="82">
        <v>61068910</v>
      </c>
      <c r="I9" s="82">
        <v>70326115</v>
      </c>
      <c r="J9" s="82">
        <v>0.46376405123473691</v>
      </c>
    </row>
    <row r="10" spans="1:10">
      <c r="A10" s="82" t="s">
        <v>38</v>
      </c>
      <c r="B10" s="82">
        <v>189777000</v>
      </c>
      <c r="C10" s="82">
        <v>221516000</v>
      </c>
      <c r="D10" s="82">
        <v>238859000</v>
      </c>
      <c r="E10" s="82">
        <v>255560000</v>
      </c>
      <c r="F10" s="82">
        <v>371392000</v>
      </c>
      <c r="G10" s="82">
        <v>381339000</v>
      </c>
      <c r="H10" s="82">
        <v>405332000</v>
      </c>
      <c r="I10" s="82">
        <v>435482000</v>
      </c>
      <c r="J10" s="82">
        <v>0.58684400273719695</v>
      </c>
    </row>
    <row r="11" spans="1:10">
      <c r="A11" s="82" t="s">
        <v>39</v>
      </c>
      <c r="B11" s="82">
        <v>202971509</v>
      </c>
      <c r="C11" s="82">
        <v>236479651</v>
      </c>
      <c r="D11" s="82">
        <v>279379942</v>
      </c>
      <c r="E11" s="82">
        <v>301325612</v>
      </c>
      <c r="F11" s="82">
        <v>396459266</v>
      </c>
      <c r="G11" s="82">
        <v>441060284</v>
      </c>
      <c r="H11" s="82">
        <v>470299813</v>
      </c>
      <c r="I11" s="82">
        <v>537275085</v>
      </c>
      <c r="J11" s="82">
        <v>0.56084047150632343</v>
      </c>
    </row>
    <row r="12" spans="1:10">
      <c r="A12" s="82" t="s">
        <v>40</v>
      </c>
      <c r="B12" s="82">
        <v>1866261</v>
      </c>
      <c r="C12" s="82">
        <v>3132129</v>
      </c>
      <c r="D12" s="82">
        <v>3924207</v>
      </c>
      <c r="E12" s="82">
        <v>5043171</v>
      </c>
      <c r="F12" s="82">
        <v>8967434</v>
      </c>
      <c r="G12" s="82">
        <v>12264274</v>
      </c>
      <c r="H12" s="82">
        <v>15029782</v>
      </c>
      <c r="I12" s="82">
        <v>16553242</v>
      </c>
      <c r="J12" s="82">
        <v>0.304663642324567</v>
      </c>
    </row>
    <row r="13" spans="1:10">
      <c r="A13" s="82" t="s">
        <v>41</v>
      </c>
      <c r="B13" s="82">
        <v>20192955</v>
      </c>
      <c r="C13" s="82">
        <v>21386967</v>
      </c>
      <c r="D13" s="82">
        <v>27097642</v>
      </c>
      <c r="E13" s="82">
        <v>29348891</v>
      </c>
      <c r="F13" s="82">
        <v>36089077</v>
      </c>
      <c r="G13" s="82">
        <v>40027368</v>
      </c>
      <c r="H13" s="82">
        <v>41633876</v>
      </c>
      <c r="I13" s="82">
        <v>44295263</v>
      </c>
      <c r="J13" s="82">
        <v>0.6625740319004314</v>
      </c>
    </row>
    <row r="14" spans="1:10">
      <c r="A14" s="82" t="s">
        <v>42</v>
      </c>
      <c r="B14" s="82">
        <v>552717703</v>
      </c>
      <c r="C14" s="82">
        <v>591421238</v>
      </c>
      <c r="D14" s="82">
        <v>650217030</v>
      </c>
      <c r="E14" s="82">
        <v>689125804</v>
      </c>
      <c r="F14" s="82">
        <v>794246945</v>
      </c>
      <c r="G14" s="82">
        <v>845985304</v>
      </c>
      <c r="H14" s="82">
        <v>872494890</v>
      </c>
      <c r="I14" s="82">
        <v>907240362</v>
      </c>
      <c r="J14" s="82">
        <v>0.75958459617121843</v>
      </c>
    </row>
    <row r="15" spans="1:10">
      <c r="A15" s="82" t="s">
        <v>832</v>
      </c>
      <c r="B15" s="82">
        <v>20450185</v>
      </c>
      <c r="C15" s="82">
        <v>20521885</v>
      </c>
      <c r="D15" s="82">
        <v>18982786</v>
      </c>
      <c r="E15" s="82">
        <v>19574967</v>
      </c>
      <c r="F15" s="82">
        <v>34646636</v>
      </c>
      <c r="G15" s="82">
        <v>33038693</v>
      </c>
      <c r="H15" s="82">
        <v>30901779</v>
      </c>
      <c r="I15" s="82">
        <v>32973477</v>
      </c>
      <c r="J15" s="82">
        <v>0.59365795727274984</v>
      </c>
    </row>
    <row r="16" spans="1:10">
      <c r="A16" s="82" t="s">
        <v>44</v>
      </c>
      <c r="B16" s="82">
        <v>20298496</v>
      </c>
      <c r="C16" s="82">
        <v>21048510</v>
      </c>
      <c r="D16" s="82">
        <v>23380022</v>
      </c>
      <c r="E16" s="82">
        <v>23695493</v>
      </c>
      <c r="F16" s="82">
        <v>40852625</v>
      </c>
      <c r="G16" s="82">
        <v>47613022</v>
      </c>
      <c r="H16" s="82">
        <v>37842579</v>
      </c>
      <c r="I16" s="82">
        <v>38785355</v>
      </c>
      <c r="J16" s="82">
        <v>0.61093918052316398</v>
      </c>
    </row>
    <row r="17" spans="1:10">
      <c r="A17" s="82" t="s">
        <v>45</v>
      </c>
      <c r="B17" s="82">
        <v>19423000</v>
      </c>
      <c r="C17" s="82">
        <v>21688000</v>
      </c>
      <c r="D17" s="82">
        <v>28104000</v>
      </c>
      <c r="E17" s="82">
        <v>27884000</v>
      </c>
      <c r="F17" s="82">
        <v>49759000</v>
      </c>
      <c r="G17" s="82">
        <v>55770000</v>
      </c>
      <c r="H17" s="82">
        <v>61448000</v>
      </c>
      <c r="I17" s="82">
        <v>62247000</v>
      </c>
      <c r="J17" s="82">
        <v>0.44795733127700932</v>
      </c>
    </row>
    <row r="18" spans="1:10">
      <c r="A18" s="82" t="s">
        <v>833</v>
      </c>
      <c r="B18" s="82">
        <v>61134478</v>
      </c>
      <c r="C18" s="82">
        <v>65147258</v>
      </c>
      <c r="D18" s="82">
        <v>72034592</v>
      </c>
      <c r="E18" s="82">
        <v>78660972</v>
      </c>
      <c r="F18" s="82">
        <v>104102911</v>
      </c>
      <c r="G18" s="82">
        <v>111821864</v>
      </c>
      <c r="H18" s="82">
        <v>112839978</v>
      </c>
      <c r="I18" s="82">
        <v>123677457</v>
      </c>
      <c r="J18" s="82">
        <v>0.63601705523424534</v>
      </c>
    </row>
    <row r="19" spans="1:10">
      <c r="A19" s="82" t="s">
        <v>46</v>
      </c>
      <c r="B19" s="82">
        <v>146119091</v>
      </c>
      <c r="C19" s="82">
        <v>185292935</v>
      </c>
      <c r="D19" s="82">
        <v>184952585</v>
      </c>
      <c r="E19" s="82">
        <v>189869092</v>
      </c>
      <c r="F19" s="82">
        <v>315166928</v>
      </c>
      <c r="G19" s="82">
        <v>344070997</v>
      </c>
      <c r="H19" s="82">
        <v>325809444</v>
      </c>
      <c r="I19" s="82">
        <v>342977126</v>
      </c>
      <c r="J19" s="82">
        <v>0.55359112199219951</v>
      </c>
    </row>
    <row r="20" spans="1:10">
      <c r="A20" s="82" t="s">
        <v>739</v>
      </c>
      <c r="B20" s="82">
        <v>3779496</v>
      </c>
      <c r="C20" s="82">
        <v>3443045</v>
      </c>
      <c r="D20" s="82">
        <v>3942654</v>
      </c>
      <c r="E20" s="82">
        <v>4460417</v>
      </c>
      <c r="F20" s="82">
        <v>8640485</v>
      </c>
      <c r="G20" s="82">
        <v>8879084</v>
      </c>
      <c r="H20" s="82">
        <v>9001977</v>
      </c>
      <c r="I20" s="82">
        <v>10355151</v>
      </c>
      <c r="J20" s="82">
        <v>0.43074379118179928</v>
      </c>
    </row>
    <row r="21" spans="1:10">
      <c r="A21" s="82" t="s">
        <v>47</v>
      </c>
      <c r="B21" s="82">
        <v>83260442</v>
      </c>
      <c r="C21" s="82">
        <v>82621743</v>
      </c>
      <c r="D21" s="82">
        <v>86326667</v>
      </c>
      <c r="E21" s="82">
        <v>79240671</v>
      </c>
      <c r="F21" s="82">
        <v>147232653</v>
      </c>
      <c r="G21" s="82">
        <v>144330950</v>
      </c>
      <c r="H21" s="82">
        <v>148639315</v>
      </c>
      <c r="I21" s="82">
        <v>136107662</v>
      </c>
      <c r="J21" s="82">
        <v>0.58219111132773704</v>
      </c>
    </row>
    <row r="22" spans="1:10">
      <c r="A22" s="82" t="s">
        <v>48</v>
      </c>
      <c r="B22" s="82">
        <v>78110208</v>
      </c>
      <c r="C22" s="82">
        <v>74560643</v>
      </c>
      <c r="D22" s="82">
        <v>89037063</v>
      </c>
      <c r="E22" s="82">
        <v>95394368</v>
      </c>
      <c r="F22" s="82">
        <v>133998792</v>
      </c>
      <c r="G22" s="82">
        <v>133055876</v>
      </c>
      <c r="H22" s="82">
        <v>136624471</v>
      </c>
      <c r="I22" s="82">
        <v>147826859</v>
      </c>
      <c r="J22" s="82">
        <v>0.64531147211887929</v>
      </c>
    </row>
    <row r="23" spans="1:10">
      <c r="A23" s="82" t="s">
        <v>49</v>
      </c>
      <c r="B23" s="82">
        <v>74632000</v>
      </c>
      <c r="C23" s="82">
        <v>81765000</v>
      </c>
      <c r="D23" s="82">
        <v>95567000</v>
      </c>
      <c r="E23" s="82">
        <v>100873000</v>
      </c>
      <c r="F23" s="82">
        <v>144504000</v>
      </c>
      <c r="G23" s="82">
        <v>155365000</v>
      </c>
      <c r="H23" s="82">
        <v>168734000</v>
      </c>
      <c r="I23" s="82">
        <v>179129000</v>
      </c>
      <c r="J23" s="82">
        <v>0.56313048138492372</v>
      </c>
    </row>
    <row r="24" spans="1:10">
      <c r="A24" s="82" t="s">
        <v>50</v>
      </c>
      <c r="B24" s="82">
        <v>127043896</v>
      </c>
      <c r="C24" s="82">
        <v>124836348</v>
      </c>
      <c r="D24" s="82">
        <v>149203506</v>
      </c>
      <c r="E24" s="82">
        <v>158517720</v>
      </c>
      <c r="F24" s="82">
        <v>220296692</v>
      </c>
      <c r="G24" s="82">
        <v>222310277</v>
      </c>
      <c r="H24" s="82">
        <v>234190084</v>
      </c>
      <c r="I24" s="82">
        <v>253582317</v>
      </c>
      <c r="J24" s="82">
        <v>0.62511346167721937</v>
      </c>
    </row>
    <row r="25" spans="1:10">
      <c r="A25" s="82" t="s">
        <v>51</v>
      </c>
      <c r="B25" s="82">
        <v>113655692</v>
      </c>
      <c r="C25" s="82">
        <v>117272926</v>
      </c>
      <c r="D25" s="82">
        <v>115209642</v>
      </c>
      <c r="E25" s="82">
        <v>118959297</v>
      </c>
      <c r="F25" s="82">
        <v>236657637</v>
      </c>
      <c r="G25" s="82">
        <v>235733566</v>
      </c>
      <c r="H25" s="82">
        <v>234989278</v>
      </c>
      <c r="I25" s="82">
        <v>247044928</v>
      </c>
      <c r="J25" s="82">
        <v>0.48152899945389688</v>
      </c>
    </row>
    <row r="26" spans="1:10">
      <c r="A26" s="82" t="s">
        <v>52</v>
      </c>
      <c r="B26" s="82">
        <v>175267705</v>
      </c>
      <c r="C26" s="82">
        <v>204999471</v>
      </c>
      <c r="D26" s="82">
        <v>222969089</v>
      </c>
      <c r="E26" s="82">
        <v>241675956</v>
      </c>
      <c r="F26" s="82">
        <v>235376843</v>
      </c>
      <c r="G26" s="82">
        <v>275468896</v>
      </c>
      <c r="H26" s="82">
        <v>296828256</v>
      </c>
      <c r="I26" s="82">
        <v>324458433</v>
      </c>
      <c r="J26" s="82">
        <v>0.74485953028072471</v>
      </c>
    </row>
    <row r="27" spans="1:10">
      <c r="A27" s="82" t="s">
        <v>53</v>
      </c>
    </row>
    <row r="28" spans="1:10">
      <c r="A28" s="82" t="s">
        <v>54</v>
      </c>
    </row>
    <row r="29" spans="1:10">
      <c r="A29" s="82" t="s">
        <v>55</v>
      </c>
      <c r="B29" s="82">
        <v>200112956</v>
      </c>
      <c r="C29" s="82">
        <v>201028341</v>
      </c>
      <c r="D29" s="82">
        <v>181201219</v>
      </c>
      <c r="E29" s="82">
        <v>194112064</v>
      </c>
      <c r="F29" s="82">
        <v>341961161</v>
      </c>
      <c r="G29" s="82">
        <v>338864580</v>
      </c>
      <c r="H29" s="82">
        <v>309627643</v>
      </c>
      <c r="I29" s="82">
        <v>334212968</v>
      </c>
      <c r="J29" s="82">
        <v>0.58080350730136843</v>
      </c>
    </row>
    <row r="30" spans="1:10">
      <c r="A30" s="82" t="s">
        <v>56</v>
      </c>
      <c r="B30" s="82">
        <v>112394452</v>
      </c>
      <c r="C30" s="82">
        <v>120364518</v>
      </c>
      <c r="D30" s="82">
        <v>157974605</v>
      </c>
      <c r="E30" s="82">
        <v>165468393</v>
      </c>
      <c r="F30" s="82">
        <v>189902388</v>
      </c>
      <c r="G30" s="82">
        <v>199481173</v>
      </c>
      <c r="H30" s="82">
        <v>229912067</v>
      </c>
      <c r="I30" s="82">
        <v>239748904</v>
      </c>
      <c r="J30" s="82">
        <v>0.69017372025191825</v>
      </c>
    </row>
    <row r="31" spans="1:10">
      <c r="A31" s="82" t="s">
        <v>57</v>
      </c>
      <c r="B31" s="82">
        <v>343019749</v>
      </c>
      <c r="C31" s="82">
        <v>365388561</v>
      </c>
      <c r="D31" s="82">
        <v>360630271</v>
      </c>
      <c r="E31" s="82">
        <v>370106984</v>
      </c>
      <c r="F31" s="82">
        <v>568978167</v>
      </c>
      <c r="G31" s="82">
        <v>570152108</v>
      </c>
      <c r="H31" s="82">
        <v>585506911</v>
      </c>
      <c r="I31" s="82">
        <v>597320216</v>
      </c>
      <c r="J31" s="82">
        <v>0.61961235211232157</v>
      </c>
    </row>
    <row r="32" spans="1:10">
      <c r="A32" s="82" t="s">
        <v>58</v>
      </c>
      <c r="B32" s="82">
        <v>480440000</v>
      </c>
      <c r="C32" s="82">
        <v>497188000</v>
      </c>
      <c r="D32" s="82">
        <v>509224000</v>
      </c>
      <c r="E32" s="82">
        <v>538281000</v>
      </c>
      <c r="F32" s="82">
        <v>798143000</v>
      </c>
      <c r="G32" s="82">
        <v>801616000</v>
      </c>
      <c r="H32" s="82">
        <v>817925000</v>
      </c>
      <c r="I32" s="82">
        <v>859326000</v>
      </c>
      <c r="J32" s="82">
        <v>0.62639906159012992</v>
      </c>
    </row>
    <row r="33" spans="1:10">
      <c r="A33" s="82" t="s">
        <v>59</v>
      </c>
      <c r="B33" s="82">
        <v>174020118</v>
      </c>
      <c r="C33" s="82">
        <v>184461872</v>
      </c>
      <c r="D33" s="82">
        <v>201962084</v>
      </c>
      <c r="E33" s="82">
        <v>211347096</v>
      </c>
      <c r="F33" s="82">
        <v>268699928</v>
      </c>
      <c r="G33" s="82">
        <v>277352695</v>
      </c>
      <c r="H33" s="82">
        <v>300244412</v>
      </c>
      <c r="I33" s="82">
        <v>321744695</v>
      </c>
      <c r="J33" s="82">
        <v>0.65687826181562992</v>
      </c>
    </row>
    <row r="34" spans="1:10">
      <c r="A34" s="82" t="s">
        <v>60</v>
      </c>
      <c r="B34" s="82">
        <v>61790856</v>
      </c>
      <c r="C34" s="82">
        <v>60952866</v>
      </c>
      <c r="D34" s="82">
        <v>79491119</v>
      </c>
      <c r="E34" s="82">
        <v>81497580</v>
      </c>
      <c r="F34" s="82">
        <v>104857576</v>
      </c>
      <c r="G34" s="82">
        <v>108429992</v>
      </c>
      <c r="H34" s="82">
        <v>121392266</v>
      </c>
      <c r="I34" s="82">
        <v>128334999</v>
      </c>
      <c r="J34" s="82">
        <v>0.63503783562580618</v>
      </c>
    </row>
    <row r="35" spans="1:10">
      <c r="A35" s="82" t="s">
        <v>61</v>
      </c>
      <c r="B35" s="82">
        <v>105602965</v>
      </c>
      <c r="C35" s="82">
        <v>112591631</v>
      </c>
      <c r="D35" s="82">
        <v>127018378</v>
      </c>
      <c r="E35" s="82">
        <v>130415282</v>
      </c>
      <c r="F35" s="82">
        <v>189340450</v>
      </c>
      <c r="G35" s="82">
        <v>198700633</v>
      </c>
      <c r="H35" s="82">
        <v>219820902</v>
      </c>
      <c r="I35" s="82">
        <v>223473320</v>
      </c>
      <c r="J35" s="82">
        <v>0.58358323042768601</v>
      </c>
    </row>
    <row r="36" spans="1:10">
      <c r="A36" s="82" t="s">
        <v>834</v>
      </c>
      <c r="B36" s="82">
        <v>7120390</v>
      </c>
      <c r="C36" s="82">
        <v>9408273</v>
      </c>
      <c r="D36" s="82">
        <v>5926593</v>
      </c>
      <c r="E36" s="82">
        <v>957995</v>
      </c>
      <c r="F36" s="82">
        <v>17837854</v>
      </c>
      <c r="G36" s="82">
        <v>19660716</v>
      </c>
      <c r="H36" s="82">
        <v>28910726</v>
      </c>
      <c r="I36" s="82">
        <v>7509380</v>
      </c>
      <c r="J36" s="82">
        <v>0.12757311522389331</v>
      </c>
    </row>
    <row r="37" spans="1:10">
      <c r="A37" s="82" t="s">
        <v>651</v>
      </c>
      <c r="B37" s="82">
        <v>0</v>
      </c>
      <c r="C37" s="82">
        <v>0</v>
      </c>
      <c r="D37" s="82">
        <v>0</v>
      </c>
      <c r="E37" s="82">
        <v>0</v>
      </c>
      <c r="F37" s="82">
        <v>22873599</v>
      </c>
      <c r="G37" s="82">
        <v>20761854</v>
      </c>
      <c r="H37" s="82">
        <v>21820630</v>
      </c>
      <c r="I37" s="82">
        <v>25560139</v>
      </c>
    </row>
    <row r="38" spans="1:10">
      <c r="A38" s="82" t="s">
        <v>62</v>
      </c>
      <c r="B38" s="82">
        <v>106434433</v>
      </c>
      <c r="C38" s="82">
        <v>134063109</v>
      </c>
      <c r="D38" s="82">
        <v>146832713</v>
      </c>
      <c r="E38" s="82">
        <v>151222087</v>
      </c>
      <c r="F38" s="82">
        <v>183974175</v>
      </c>
      <c r="G38" s="82">
        <v>212326813</v>
      </c>
      <c r="H38" s="82">
        <v>230323267</v>
      </c>
      <c r="I38" s="82">
        <v>236004969</v>
      </c>
      <c r="J38" s="82">
        <v>0.64075806386940948</v>
      </c>
    </row>
    <row r="39" spans="1:10">
      <c r="A39" s="82" t="s">
        <v>63</v>
      </c>
      <c r="B39" s="82">
        <v>83519513</v>
      </c>
      <c r="C39" s="82">
        <v>83209059</v>
      </c>
      <c r="D39" s="82">
        <v>99877834</v>
      </c>
      <c r="E39" s="82">
        <v>103531672</v>
      </c>
      <c r="F39" s="82">
        <v>127512573</v>
      </c>
      <c r="G39" s="82">
        <v>130689982</v>
      </c>
      <c r="H39" s="82">
        <v>149098421</v>
      </c>
      <c r="I39" s="82">
        <v>154752027</v>
      </c>
      <c r="J39" s="82">
        <v>0.66901658095890404</v>
      </c>
    </row>
    <row r="40" spans="1:10">
      <c r="A40" s="82" t="s">
        <v>64</v>
      </c>
      <c r="B40" s="82">
        <v>20447839</v>
      </c>
      <c r="C40" s="82">
        <v>22029656</v>
      </c>
      <c r="D40" s="82">
        <v>29991641</v>
      </c>
      <c r="E40" s="82">
        <v>31383407</v>
      </c>
      <c r="F40" s="82">
        <v>42463215</v>
      </c>
      <c r="G40" s="82">
        <v>46880199</v>
      </c>
      <c r="H40" s="82">
        <v>57407797</v>
      </c>
      <c r="I40" s="82">
        <v>60961691</v>
      </c>
      <c r="J40" s="82">
        <v>0.51480538819042931</v>
      </c>
    </row>
    <row r="41" spans="1:10">
      <c r="A41" s="82" t="s">
        <v>65</v>
      </c>
      <c r="B41" s="82">
        <v>38434290</v>
      </c>
      <c r="C41" s="82">
        <v>35952719</v>
      </c>
      <c r="D41" s="82">
        <v>44274200</v>
      </c>
      <c r="E41" s="82">
        <v>46425652</v>
      </c>
      <c r="F41" s="82">
        <v>85496889</v>
      </c>
      <c r="G41" s="82">
        <v>82107239</v>
      </c>
      <c r="H41" s="82">
        <v>88577819</v>
      </c>
      <c r="I41" s="82">
        <v>91854611</v>
      </c>
      <c r="J41" s="82">
        <v>0.50542538359887013</v>
      </c>
    </row>
    <row r="42" spans="1:10">
      <c r="A42" s="82" t="s">
        <v>66</v>
      </c>
      <c r="B42" s="82">
        <v>309173363</v>
      </c>
      <c r="C42" s="82">
        <v>376196104</v>
      </c>
      <c r="D42" s="82">
        <v>378898446</v>
      </c>
      <c r="E42" s="82">
        <v>402153867</v>
      </c>
      <c r="F42" s="82">
        <v>450179685</v>
      </c>
      <c r="G42" s="82">
        <v>532102835</v>
      </c>
      <c r="H42" s="82">
        <v>541751615</v>
      </c>
      <c r="I42" s="82">
        <v>594600797</v>
      </c>
      <c r="J42" s="82">
        <v>0.67634263026391472</v>
      </c>
    </row>
    <row r="43" spans="1:10">
      <c r="A43" s="82" t="s">
        <v>67</v>
      </c>
      <c r="B43" s="82">
        <v>65029087</v>
      </c>
      <c r="C43" s="82">
        <v>65343774</v>
      </c>
      <c r="D43" s="82">
        <v>84650379</v>
      </c>
      <c r="E43" s="82">
        <v>89960289</v>
      </c>
      <c r="F43" s="82">
        <v>113840808</v>
      </c>
      <c r="G43" s="82">
        <v>119667645</v>
      </c>
      <c r="H43" s="82">
        <v>131004802</v>
      </c>
      <c r="I43" s="82">
        <v>137970566</v>
      </c>
      <c r="J43" s="82">
        <v>0.65202522253913198</v>
      </c>
    </row>
    <row r="44" spans="1:10">
      <c r="A44" s="82" t="s">
        <v>68</v>
      </c>
      <c r="B44" s="82">
        <v>540162866</v>
      </c>
      <c r="C44" s="82">
        <v>587424445</v>
      </c>
      <c r="D44" s="82">
        <v>698035623</v>
      </c>
      <c r="E44" s="82">
        <v>765399962</v>
      </c>
      <c r="F44" s="82">
        <v>689738071</v>
      </c>
      <c r="G44" s="82">
        <v>745246601</v>
      </c>
      <c r="H44" s="82">
        <v>809857464</v>
      </c>
      <c r="I44" s="82">
        <v>878551230</v>
      </c>
      <c r="J44" s="82">
        <v>0.87120697787879708</v>
      </c>
    </row>
    <row r="45" spans="1:10">
      <c r="A45" s="82" t="s">
        <v>69</v>
      </c>
      <c r="B45" s="82">
        <v>1185704348</v>
      </c>
      <c r="C45" s="82">
        <v>1418487300</v>
      </c>
      <c r="D45" s="82">
        <v>1546846048</v>
      </c>
      <c r="E45" s="82">
        <v>1610972696</v>
      </c>
      <c r="F45" s="82">
        <v>2014456616</v>
      </c>
      <c r="G45" s="82">
        <v>2378692632</v>
      </c>
      <c r="H45" s="82">
        <v>2467183104</v>
      </c>
      <c r="I45" s="82">
        <v>2595679744</v>
      </c>
      <c r="J45" s="82">
        <v>0.62063615502791392</v>
      </c>
    </row>
    <row r="46" spans="1:10">
      <c r="A46" s="82" t="s">
        <v>70</v>
      </c>
      <c r="B46" s="82">
        <v>438930000</v>
      </c>
      <c r="C46" s="82">
        <v>425754000</v>
      </c>
      <c r="D46" s="82">
        <v>496679000</v>
      </c>
      <c r="E46" s="82">
        <v>509446000</v>
      </c>
      <c r="F46" s="82">
        <v>617569000</v>
      </c>
      <c r="G46" s="82">
        <v>621732000</v>
      </c>
      <c r="H46" s="82">
        <v>677143000</v>
      </c>
      <c r="I46" s="82">
        <v>684405000</v>
      </c>
      <c r="J46" s="82">
        <v>0.74436335210876603</v>
      </c>
    </row>
    <row r="47" spans="1:10">
      <c r="A47" s="82" t="s">
        <v>71</v>
      </c>
      <c r="B47" s="82">
        <v>134846000</v>
      </c>
      <c r="C47" s="82">
        <v>136296000</v>
      </c>
      <c r="D47" s="82">
        <v>170642000</v>
      </c>
      <c r="E47" s="82">
        <v>185485000</v>
      </c>
      <c r="F47" s="82">
        <v>230590000</v>
      </c>
      <c r="G47" s="82">
        <v>225575000</v>
      </c>
      <c r="H47" s="82">
        <v>257259000</v>
      </c>
      <c r="I47" s="82">
        <v>275004000</v>
      </c>
      <c r="J47" s="82">
        <v>0.67448109845674975</v>
      </c>
    </row>
    <row r="48" spans="1:10">
      <c r="A48" s="82" t="s">
        <v>72</v>
      </c>
      <c r="B48" s="82">
        <v>66491000</v>
      </c>
      <c r="C48" s="82">
        <v>63211000</v>
      </c>
      <c r="D48" s="82">
        <v>64564000</v>
      </c>
      <c r="E48" s="82">
        <v>66354000</v>
      </c>
      <c r="F48" s="82">
        <v>103213000</v>
      </c>
      <c r="G48" s="82">
        <v>100449000</v>
      </c>
      <c r="H48" s="82">
        <v>103671000</v>
      </c>
      <c r="I48" s="82">
        <v>106141000</v>
      </c>
      <c r="J48" s="82">
        <v>0.62514956520100617</v>
      </c>
    </row>
    <row r="49" spans="1:10">
      <c r="A49" s="82" t="s">
        <v>27</v>
      </c>
      <c r="B49" s="82">
        <v>189868210</v>
      </c>
      <c r="C49" s="82">
        <v>193900801</v>
      </c>
      <c r="D49" s="82">
        <v>201108905</v>
      </c>
      <c r="E49" s="82">
        <v>209027994</v>
      </c>
      <c r="F49" s="82">
        <v>274070104</v>
      </c>
      <c r="G49" s="82">
        <v>275062694</v>
      </c>
      <c r="H49" s="82">
        <v>283321614</v>
      </c>
      <c r="I49" s="82">
        <v>291651949</v>
      </c>
      <c r="J49" s="82">
        <v>0.71670357327185219</v>
      </c>
    </row>
    <row r="50" spans="1:10">
      <c r="A50" s="82" t="s">
        <v>28</v>
      </c>
      <c r="B50" s="82">
        <v>128296701</v>
      </c>
      <c r="C50" s="82">
        <v>124180122</v>
      </c>
      <c r="D50" s="82">
        <v>119382958</v>
      </c>
      <c r="E50" s="82">
        <v>123514674</v>
      </c>
      <c r="F50" s="82">
        <v>180731957</v>
      </c>
      <c r="G50" s="82">
        <v>171189368</v>
      </c>
      <c r="H50" s="82">
        <v>165364516</v>
      </c>
      <c r="I50" s="82">
        <v>171909821</v>
      </c>
      <c r="J50" s="82">
        <v>0.71848526908768062</v>
      </c>
    </row>
    <row r="51" spans="1:10">
      <c r="A51" s="82" t="s">
        <v>73</v>
      </c>
      <c r="B51" s="82">
        <v>84782460</v>
      </c>
      <c r="C51" s="82">
        <v>90061345</v>
      </c>
      <c r="D51" s="82">
        <v>107886150</v>
      </c>
      <c r="E51" s="82">
        <v>111137962</v>
      </c>
      <c r="F51" s="82">
        <v>130396530</v>
      </c>
      <c r="G51" s="82">
        <v>139235143</v>
      </c>
      <c r="H51" s="82">
        <v>143639860</v>
      </c>
      <c r="I51" s="82">
        <v>151801680</v>
      </c>
      <c r="J51" s="82">
        <v>0.73212603444177959</v>
      </c>
    </row>
    <row r="52" spans="1:10">
      <c r="A52" s="82" t="s">
        <v>74</v>
      </c>
      <c r="B52" s="82">
        <v>226568000</v>
      </c>
      <c r="C52" s="82">
        <v>222041000</v>
      </c>
      <c r="D52" s="82">
        <v>285320000</v>
      </c>
      <c r="E52" s="82">
        <v>272367000</v>
      </c>
      <c r="F52" s="82">
        <v>393592000</v>
      </c>
      <c r="G52" s="82">
        <v>385434000</v>
      </c>
      <c r="H52" s="82">
        <v>420228000</v>
      </c>
      <c r="I52" s="82">
        <v>404229000</v>
      </c>
      <c r="J52" s="82">
        <v>0.67379381489205381</v>
      </c>
    </row>
    <row r="53" spans="1:10">
      <c r="A53" s="82" t="s">
        <v>75</v>
      </c>
      <c r="B53" s="82">
        <v>38335920</v>
      </c>
      <c r="C53" s="82">
        <v>41689448</v>
      </c>
      <c r="D53" s="82">
        <v>44961827</v>
      </c>
      <c r="E53" s="82">
        <v>45120322</v>
      </c>
      <c r="F53" s="82">
        <v>84823495</v>
      </c>
      <c r="G53" s="82">
        <v>91943959</v>
      </c>
      <c r="H53" s="82">
        <v>88986262</v>
      </c>
      <c r="I53" s="82">
        <v>96605794</v>
      </c>
      <c r="J53" s="82">
        <v>0.46705606498094721</v>
      </c>
    </row>
    <row r="54" spans="1:10">
      <c r="A54" s="82" t="s">
        <v>76</v>
      </c>
      <c r="B54" s="82">
        <v>179628154</v>
      </c>
      <c r="C54" s="82">
        <v>182435299</v>
      </c>
      <c r="D54" s="82">
        <v>199346703</v>
      </c>
      <c r="E54" s="82">
        <v>205937822</v>
      </c>
      <c r="F54" s="82">
        <v>279602268</v>
      </c>
      <c r="G54" s="82">
        <v>293680651</v>
      </c>
      <c r="H54" s="82">
        <v>287852107</v>
      </c>
      <c r="I54" s="82">
        <v>299707683</v>
      </c>
      <c r="J54" s="82">
        <v>0.68712893823279131</v>
      </c>
    </row>
    <row r="55" spans="1:10">
      <c r="A55" s="82" t="s">
        <v>77</v>
      </c>
      <c r="B55" s="82">
        <v>149377616</v>
      </c>
      <c r="C55" s="82">
        <v>154615794</v>
      </c>
      <c r="D55" s="82">
        <v>162675208</v>
      </c>
      <c r="E55" s="82">
        <v>173731459</v>
      </c>
      <c r="F55" s="82">
        <v>255884578</v>
      </c>
      <c r="G55" s="82">
        <v>266411026</v>
      </c>
      <c r="H55" s="82">
        <v>261679276</v>
      </c>
      <c r="I55" s="82">
        <v>272006086</v>
      </c>
      <c r="J55" s="82">
        <v>0.63870430825580871</v>
      </c>
    </row>
    <row r="56" spans="1:10">
      <c r="A56" s="82" t="s">
        <v>78</v>
      </c>
      <c r="B56" s="82">
        <v>74189841</v>
      </c>
      <c r="C56" s="82">
        <v>93087353</v>
      </c>
      <c r="D56" s="82">
        <v>78343074</v>
      </c>
      <c r="E56" s="82">
        <v>84109264</v>
      </c>
      <c r="F56" s="82">
        <v>138714275</v>
      </c>
      <c r="G56" s="82">
        <v>163456493</v>
      </c>
      <c r="H56" s="82">
        <v>133490407</v>
      </c>
      <c r="I56" s="82">
        <v>142476969</v>
      </c>
      <c r="J56" s="82">
        <v>0.59033585982587822</v>
      </c>
    </row>
    <row r="57" spans="1:10">
      <c r="A57" s="82" t="s">
        <v>80</v>
      </c>
      <c r="B57" s="82">
        <v>25398167</v>
      </c>
      <c r="C57" s="82">
        <v>26630498</v>
      </c>
      <c r="D57" s="82">
        <v>32822905</v>
      </c>
      <c r="E57" s="82">
        <v>34901829</v>
      </c>
      <c r="F57" s="82">
        <v>52311799</v>
      </c>
      <c r="G57" s="82">
        <v>55487153</v>
      </c>
      <c r="H57" s="82">
        <v>58511212</v>
      </c>
      <c r="I57" s="82">
        <v>60579098</v>
      </c>
      <c r="J57" s="82">
        <v>0.57613649183089521</v>
      </c>
    </row>
    <row r="58" spans="1:10">
      <c r="A58" s="82" t="s">
        <v>81</v>
      </c>
      <c r="C58" s="82">
        <v>5875397</v>
      </c>
      <c r="D58" s="82">
        <v>7526838</v>
      </c>
      <c r="E58" s="82">
        <v>16139389</v>
      </c>
      <c r="G58" s="82">
        <v>12765512</v>
      </c>
      <c r="H58" s="82">
        <v>14452512</v>
      </c>
      <c r="I58" s="82">
        <v>26194130</v>
      </c>
      <c r="J58" s="82">
        <v>0.61614525849875523</v>
      </c>
    </row>
    <row r="59" spans="1:10">
      <c r="A59" s="82" t="s">
        <v>82</v>
      </c>
      <c r="B59" s="82">
        <v>18849221</v>
      </c>
      <c r="F59" s="82">
        <v>35828435</v>
      </c>
    </row>
    <row r="60" spans="1:10">
      <c r="A60" s="82" t="s">
        <v>83</v>
      </c>
      <c r="B60" s="82">
        <v>221242240</v>
      </c>
      <c r="C60" s="82">
        <v>231604094</v>
      </c>
      <c r="D60" s="82">
        <v>273860078</v>
      </c>
      <c r="E60" s="82">
        <v>284568940</v>
      </c>
      <c r="F60" s="82">
        <v>360841621</v>
      </c>
      <c r="G60" s="82">
        <v>378024752</v>
      </c>
      <c r="H60" s="82">
        <v>404750411</v>
      </c>
      <c r="I60" s="82">
        <v>423098229</v>
      </c>
      <c r="J60" s="82">
        <v>0.67258362360103374</v>
      </c>
    </row>
    <row r="61" spans="1:10">
      <c r="A61" s="82" t="s">
        <v>84</v>
      </c>
      <c r="B61" s="82">
        <v>22473827</v>
      </c>
      <c r="C61" s="82">
        <v>24097425</v>
      </c>
      <c r="D61" s="82">
        <v>28363544</v>
      </c>
      <c r="E61" s="82">
        <v>28891205</v>
      </c>
      <c r="F61" s="82">
        <v>49017162</v>
      </c>
      <c r="G61" s="82">
        <v>52893060</v>
      </c>
      <c r="H61" s="82">
        <v>56046804</v>
      </c>
      <c r="I61" s="82">
        <v>58628068</v>
      </c>
      <c r="J61" s="82">
        <v>0.4927879424578685</v>
      </c>
    </row>
    <row r="62" spans="1:10">
      <c r="A62" s="82" t="s">
        <v>85</v>
      </c>
      <c r="B62" s="82">
        <v>47488832</v>
      </c>
      <c r="C62" s="82">
        <v>50635497</v>
      </c>
      <c r="D62" s="82">
        <v>49302000</v>
      </c>
      <c r="E62" s="82">
        <v>71902838</v>
      </c>
      <c r="F62" s="82">
        <v>92449907</v>
      </c>
      <c r="G62" s="82">
        <v>111232794</v>
      </c>
      <c r="H62" s="82">
        <v>98294000</v>
      </c>
      <c r="I62" s="82">
        <v>126569885</v>
      </c>
      <c r="J62" s="82">
        <v>0.5680880408479474</v>
      </c>
    </row>
    <row r="63" spans="1:10">
      <c r="A63" s="82" t="s">
        <v>86</v>
      </c>
      <c r="B63" s="82">
        <v>414102275</v>
      </c>
      <c r="C63" s="82">
        <v>429540461</v>
      </c>
      <c r="D63" s="82">
        <v>479796320</v>
      </c>
      <c r="E63" s="82">
        <v>503257103</v>
      </c>
      <c r="F63" s="82">
        <v>590119761</v>
      </c>
      <c r="G63" s="82">
        <v>615416635</v>
      </c>
      <c r="H63" s="82">
        <v>622608479</v>
      </c>
      <c r="I63" s="82">
        <v>651900420</v>
      </c>
      <c r="J63" s="82">
        <v>0.77198462765218034</v>
      </c>
    </row>
    <row r="64" spans="1:10">
      <c r="A64" s="82" t="s">
        <v>87</v>
      </c>
      <c r="B64" s="82">
        <v>20259781</v>
      </c>
      <c r="C64" s="82">
        <v>20659390</v>
      </c>
      <c r="D64" s="82">
        <v>20788854</v>
      </c>
      <c r="E64" s="82">
        <v>21047323</v>
      </c>
      <c r="F64" s="82">
        <v>43494213</v>
      </c>
      <c r="G64" s="82">
        <v>41819988</v>
      </c>
      <c r="H64" s="82">
        <v>41541268</v>
      </c>
      <c r="I64" s="82">
        <v>43783636</v>
      </c>
      <c r="J64" s="82">
        <v>0.48071208613190552</v>
      </c>
    </row>
    <row r="65" spans="1:10">
      <c r="A65" s="82" t="s">
        <v>89</v>
      </c>
      <c r="B65" s="82">
        <v>537367971</v>
      </c>
      <c r="C65" s="82">
        <v>530946823</v>
      </c>
      <c r="D65" s="82">
        <v>556241917</v>
      </c>
      <c r="E65" s="82">
        <v>582127970</v>
      </c>
      <c r="F65" s="82">
        <v>765884429</v>
      </c>
      <c r="G65" s="82">
        <v>728546589</v>
      </c>
      <c r="H65" s="82">
        <v>757314998</v>
      </c>
      <c r="I65" s="82">
        <v>790535576</v>
      </c>
      <c r="J65" s="82">
        <v>0.7363716291498057</v>
      </c>
    </row>
    <row r="66" spans="1:10">
      <c r="A66" s="82" t="s">
        <v>90</v>
      </c>
      <c r="B66" s="82">
        <v>65318122</v>
      </c>
      <c r="C66" s="82">
        <v>68804102</v>
      </c>
      <c r="D66" s="82">
        <v>78883514</v>
      </c>
      <c r="E66" s="82">
        <v>81157279</v>
      </c>
      <c r="F66" s="82">
        <v>129552048</v>
      </c>
      <c r="G66" s="82">
        <v>134066792</v>
      </c>
      <c r="H66" s="82">
        <v>138796235</v>
      </c>
      <c r="I66" s="82">
        <v>144046876</v>
      </c>
      <c r="J66" s="82">
        <v>0.56340881005985854</v>
      </c>
    </row>
    <row r="67" spans="1:10">
      <c r="A67" s="82" t="s">
        <v>91</v>
      </c>
      <c r="B67" s="82">
        <v>26901896</v>
      </c>
      <c r="C67" s="82">
        <v>27324016</v>
      </c>
      <c r="D67" s="82">
        <v>35024177</v>
      </c>
      <c r="E67" s="82">
        <v>36304301</v>
      </c>
      <c r="F67" s="82">
        <v>56853824</v>
      </c>
      <c r="G67" s="82">
        <v>64064650</v>
      </c>
      <c r="H67" s="82">
        <v>65794700</v>
      </c>
      <c r="I67" s="82">
        <v>67043390</v>
      </c>
      <c r="J67" s="82">
        <v>0.54150455399107955</v>
      </c>
    </row>
    <row r="68" spans="1:10">
      <c r="A68" s="82" t="s">
        <v>92</v>
      </c>
      <c r="B68" s="82">
        <v>73166680</v>
      </c>
      <c r="C68" s="82">
        <v>72522768</v>
      </c>
      <c r="D68" s="82">
        <v>74966370</v>
      </c>
      <c r="E68" s="82">
        <v>78803484</v>
      </c>
      <c r="F68" s="82">
        <v>124807549</v>
      </c>
      <c r="G68" s="82">
        <v>122323185</v>
      </c>
      <c r="H68" s="82">
        <v>126912981</v>
      </c>
      <c r="I68" s="82">
        <v>129543991</v>
      </c>
      <c r="J68" s="82">
        <v>0.60831446824885915</v>
      </c>
    </row>
    <row r="69" spans="1:10">
      <c r="A69" s="82" t="s">
        <v>93</v>
      </c>
      <c r="B69" s="82">
        <v>161901211</v>
      </c>
      <c r="C69" s="82">
        <v>172108792</v>
      </c>
      <c r="D69" s="82">
        <v>171884282</v>
      </c>
      <c r="E69" s="82">
        <v>168313143</v>
      </c>
      <c r="F69" s="82">
        <v>302153164</v>
      </c>
      <c r="G69" s="82">
        <v>309830750</v>
      </c>
      <c r="H69" s="82">
        <v>291710860</v>
      </c>
      <c r="I69" s="82">
        <v>291520736</v>
      </c>
      <c r="J69" s="82">
        <v>0.57736250707050907</v>
      </c>
    </row>
  </sheetData>
  <pageMargins left="0.75" right="0.75" top="1" bottom="1" header="0.5" footer="0.5"/>
  <headerFooter alignWithMargins="0">
    <oddHeader>&amp;A</oddHeader>
    <oddFooter>Page &amp;P</oddFooter>
  </headerFooter>
</worksheet>
</file>

<file path=xl/worksheets/sheet29.xml><?xml version="1.0" encoding="utf-8"?>
<worksheet xmlns="http://schemas.openxmlformats.org/spreadsheetml/2006/main" xmlns:r="http://schemas.openxmlformats.org/officeDocument/2006/relationships">
  <dimension ref="A1:F69"/>
  <sheetViews>
    <sheetView workbookViewId="0">
      <selection activeCell="E1" sqref="E1"/>
    </sheetView>
  </sheetViews>
  <sheetFormatPr defaultRowHeight="15"/>
  <cols>
    <col min="1" max="16384" width="9.140625" style="82"/>
  </cols>
  <sheetData>
    <row r="1" spans="1:6">
      <c r="A1" s="82" t="s">
        <v>94</v>
      </c>
      <c r="B1" s="82" t="s">
        <v>660</v>
      </c>
      <c r="C1" s="82" t="s">
        <v>827</v>
      </c>
      <c r="D1" s="82" t="s">
        <v>661</v>
      </c>
      <c r="E1" s="82" t="s">
        <v>828</v>
      </c>
      <c r="F1" s="82" t="s">
        <v>829</v>
      </c>
    </row>
    <row r="2" spans="1:6">
      <c r="A2" s="82" t="s">
        <v>830</v>
      </c>
      <c r="B2" s="82">
        <v>177085045</v>
      </c>
      <c r="C2" s="82">
        <v>174619878</v>
      </c>
      <c r="D2" s="82">
        <v>16546</v>
      </c>
      <c r="E2" s="82">
        <v>16799</v>
      </c>
      <c r="F2" s="82">
        <v>-2.877157553859586E-2</v>
      </c>
    </row>
    <row r="3" spans="1:6">
      <c r="A3" s="82" t="s">
        <v>33</v>
      </c>
      <c r="B3" s="82">
        <v>55922522</v>
      </c>
      <c r="C3" s="82">
        <v>55776177</v>
      </c>
      <c r="D3" s="82">
        <v>4705</v>
      </c>
      <c r="E3" s="82">
        <v>4782</v>
      </c>
      <c r="F3" s="82">
        <v>-1.8676835688940158E-2</v>
      </c>
    </row>
    <row r="4" spans="1:6">
      <c r="A4" s="82" t="s">
        <v>831</v>
      </c>
      <c r="B4" s="82">
        <v>120127082</v>
      </c>
      <c r="C4" s="82">
        <v>131317884</v>
      </c>
      <c r="D4" s="82">
        <v>10371</v>
      </c>
      <c r="E4" s="82">
        <v>10573</v>
      </c>
      <c r="F4" s="82">
        <v>7.2272950200786473E-2</v>
      </c>
    </row>
    <row r="5" spans="1:6">
      <c r="A5" s="82" t="s">
        <v>34</v>
      </c>
      <c r="B5" s="82">
        <v>99576163</v>
      </c>
      <c r="C5" s="82">
        <v>101063069</v>
      </c>
      <c r="D5" s="82">
        <v>11158</v>
      </c>
      <c r="E5" s="82">
        <v>11313</v>
      </c>
      <c r="F5" s="82">
        <v>1.0267080460849526E-3</v>
      </c>
    </row>
    <row r="6" spans="1:6">
      <c r="A6" s="82" t="s">
        <v>35</v>
      </c>
      <c r="B6" s="82">
        <v>184446912</v>
      </c>
      <c r="C6" s="82">
        <v>194843307</v>
      </c>
      <c r="D6" s="82">
        <v>17576</v>
      </c>
      <c r="E6" s="82">
        <v>17224</v>
      </c>
      <c r="F6" s="82">
        <v>7.795375693758369E-2</v>
      </c>
    </row>
    <row r="7" spans="1:6">
      <c r="A7" s="82" t="s">
        <v>36</v>
      </c>
      <c r="B7" s="82">
        <v>188005928</v>
      </c>
      <c r="C7" s="82">
        <v>186999785</v>
      </c>
      <c r="D7" s="82">
        <v>17942</v>
      </c>
      <c r="E7" s="82">
        <v>17870</v>
      </c>
      <c r="F7" s="82">
        <v>-1.3441190224182729E-3</v>
      </c>
    </row>
    <row r="8" spans="1:6">
      <c r="A8" s="82" t="s">
        <v>37</v>
      </c>
      <c r="B8" s="82">
        <v>189874654</v>
      </c>
      <c r="C8" s="82">
        <v>204257695</v>
      </c>
      <c r="D8" s="82">
        <v>13898</v>
      </c>
      <c r="E8" s="82">
        <v>14525</v>
      </c>
      <c r="F8" s="82">
        <v>2.9313330952097635E-2</v>
      </c>
    </row>
    <row r="9" spans="1:6">
      <c r="A9" s="82" t="s">
        <v>32</v>
      </c>
      <c r="B9" s="82">
        <v>39256025</v>
      </c>
      <c r="C9" s="82">
        <v>41071227</v>
      </c>
      <c r="D9" s="82">
        <v>3397</v>
      </c>
      <c r="E9" s="82">
        <v>3301</v>
      </c>
      <c r="F9" s="82">
        <v>7.6666941703542879E-2</v>
      </c>
    </row>
    <row r="10" spans="1:6">
      <c r="A10" s="82" t="s">
        <v>38</v>
      </c>
      <c r="B10" s="82">
        <v>420705000</v>
      </c>
      <c r="C10" s="82">
        <v>438373000</v>
      </c>
      <c r="D10" s="82">
        <v>21773</v>
      </c>
      <c r="E10" s="82">
        <v>21359</v>
      </c>
      <c r="F10" s="82">
        <v>6.2193111882459268E-2</v>
      </c>
    </row>
    <row r="11" spans="1:6">
      <c r="A11" s="82" t="s">
        <v>39</v>
      </c>
      <c r="B11" s="82">
        <v>351858130</v>
      </c>
      <c r="C11" s="82">
        <v>381393226</v>
      </c>
      <c r="D11" s="82">
        <v>35175</v>
      </c>
      <c r="E11" s="82">
        <v>38386</v>
      </c>
      <c r="F11" s="82">
        <v>-6.7315700267835399E-3</v>
      </c>
    </row>
    <row r="12" spans="1:6">
      <c r="A12" s="82" t="s">
        <v>40</v>
      </c>
      <c r="B12" s="82">
        <v>2766384</v>
      </c>
      <c r="C12" s="82">
        <v>3762342</v>
      </c>
      <c r="D12" s="82">
        <v>184</v>
      </c>
      <c r="E12" s="82">
        <v>281</v>
      </c>
      <c r="F12" s="82">
        <v>-0.1094520469533784</v>
      </c>
    </row>
    <row r="13" spans="1:6">
      <c r="A13" s="82" t="s">
        <v>41</v>
      </c>
      <c r="B13" s="82">
        <v>43156706</v>
      </c>
      <c r="C13" s="82">
        <v>41302266</v>
      </c>
      <c r="D13" s="82">
        <v>4335</v>
      </c>
      <c r="E13" s="82">
        <v>4607</v>
      </c>
      <c r="F13" s="82">
        <v>-9.9473536505350874E-2</v>
      </c>
    </row>
    <row r="14" spans="1:6">
      <c r="A14" s="82" t="s">
        <v>42</v>
      </c>
      <c r="B14" s="82">
        <v>463969347</v>
      </c>
      <c r="C14" s="82">
        <v>467255950</v>
      </c>
      <c r="D14" s="82">
        <v>27024</v>
      </c>
      <c r="E14" s="82">
        <v>27244</v>
      </c>
      <c r="F14" s="82">
        <v>-1.0487102393279739E-3</v>
      </c>
    </row>
    <row r="15" spans="1:6">
      <c r="A15" s="82" t="s">
        <v>832</v>
      </c>
      <c r="B15" s="82">
        <v>21429571</v>
      </c>
      <c r="C15" s="82">
        <v>22727528</v>
      </c>
      <c r="D15" s="82">
        <v>3479</v>
      </c>
      <c r="E15" s="82">
        <v>3313</v>
      </c>
      <c r="F15" s="82">
        <v>0.11370896957126499</v>
      </c>
    </row>
    <row r="16" spans="1:6">
      <c r="A16" s="82" t="s">
        <v>44</v>
      </c>
      <c r="B16" s="82">
        <v>28569405</v>
      </c>
      <c r="C16" s="82">
        <v>30771658</v>
      </c>
      <c r="D16" s="82">
        <v>5236</v>
      </c>
      <c r="E16" s="82">
        <v>5092</v>
      </c>
      <c r="F16" s="82">
        <v>0.10754388662687804</v>
      </c>
    </row>
    <row r="17" spans="1:6">
      <c r="A17" s="82" t="s">
        <v>45</v>
      </c>
      <c r="B17" s="82">
        <v>47947000</v>
      </c>
      <c r="C17" s="82">
        <v>49130000</v>
      </c>
      <c r="D17" s="82">
        <v>5274</v>
      </c>
      <c r="E17" s="82">
        <v>5760</v>
      </c>
      <c r="F17" s="82">
        <v>-6.1783714309550153E-2</v>
      </c>
    </row>
    <row r="18" spans="1:6">
      <c r="A18" s="82" t="s">
        <v>833</v>
      </c>
      <c r="B18" s="82">
        <v>66149095</v>
      </c>
      <c r="C18" s="82">
        <v>78993116</v>
      </c>
      <c r="D18" s="82">
        <v>17321</v>
      </c>
      <c r="E18" s="82">
        <v>17820</v>
      </c>
      <c r="F18" s="82">
        <v>0.16072837336033557</v>
      </c>
    </row>
    <row r="19" spans="1:6">
      <c r="A19" s="82" t="s">
        <v>46</v>
      </c>
      <c r="B19" s="82">
        <v>230169382</v>
      </c>
      <c r="C19" s="82">
        <v>233980954</v>
      </c>
      <c r="D19" s="82">
        <v>51189</v>
      </c>
      <c r="E19" s="82">
        <v>55123</v>
      </c>
      <c r="F19" s="82">
        <v>-5.5989650264400878E-2</v>
      </c>
    </row>
    <row r="20" spans="1:6">
      <c r="A20" s="82" t="s">
        <v>739</v>
      </c>
      <c r="B20" s="82">
        <v>6904867</v>
      </c>
      <c r="C20" s="82">
        <v>5870942</v>
      </c>
      <c r="D20" s="82">
        <v>1322</v>
      </c>
      <c r="E20" s="82">
        <v>1586</v>
      </c>
      <c r="F20" s="82">
        <v>-0.29127011768763111</v>
      </c>
    </row>
    <row r="21" spans="1:6">
      <c r="A21" s="82" t="s">
        <v>47</v>
      </c>
      <c r="B21" s="82">
        <v>109973959</v>
      </c>
      <c r="C21" s="82">
        <v>112626821</v>
      </c>
      <c r="D21" s="82">
        <v>6689</v>
      </c>
      <c r="E21" s="82">
        <v>7310</v>
      </c>
      <c r="F21" s="82">
        <v>-6.2878751650204359E-2</v>
      </c>
    </row>
    <row r="22" spans="1:6">
      <c r="A22" s="82" t="s">
        <v>48</v>
      </c>
      <c r="B22" s="82">
        <v>116827118</v>
      </c>
      <c r="C22" s="82">
        <v>120755406</v>
      </c>
      <c r="D22" s="82">
        <v>8186</v>
      </c>
      <c r="E22" s="82">
        <v>8221</v>
      </c>
      <c r="F22" s="82">
        <v>2.9224252445450766E-2</v>
      </c>
    </row>
    <row r="23" spans="1:6">
      <c r="A23" s="82" t="s">
        <v>49</v>
      </c>
      <c r="B23" s="82">
        <v>142878000</v>
      </c>
      <c r="C23" s="82">
        <v>148834000</v>
      </c>
      <c r="D23" s="82">
        <v>12700</v>
      </c>
      <c r="E23" s="82">
        <v>12838</v>
      </c>
      <c r="F23" s="82">
        <v>3.0488479979632915E-2</v>
      </c>
    </row>
    <row r="24" spans="1:6">
      <c r="A24" s="82" t="s">
        <v>50</v>
      </c>
      <c r="B24" s="82">
        <v>201060976</v>
      </c>
      <c r="C24" s="82">
        <v>214278972</v>
      </c>
      <c r="D24" s="82">
        <v>19225</v>
      </c>
      <c r="E24" s="82">
        <v>19843</v>
      </c>
      <c r="F24" s="82">
        <v>3.2549269739664759E-2</v>
      </c>
    </row>
    <row r="25" spans="1:6">
      <c r="A25" s="82" t="s">
        <v>51</v>
      </c>
      <c r="B25" s="82">
        <v>207966255</v>
      </c>
      <c r="C25" s="82">
        <v>230329559</v>
      </c>
      <c r="D25" s="82">
        <v>10377</v>
      </c>
      <c r="E25" s="82">
        <v>11549</v>
      </c>
      <c r="F25" s="82">
        <v>-4.8598693381555584E-3</v>
      </c>
    </row>
    <row r="26" spans="1:6">
      <c r="A26" s="82" t="s">
        <v>52</v>
      </c>
      <c r="B26" s="82">
        <v>220817587</v>
      </c>
      <c r="C26" s="82">
        <v>238748114</v>
      </c>
      <c r="D26" s="82">
        <v>21910</v>
      </c>
      <c r="E26" s="82">
        <v>22122</v>
      </c>
      <c r="F26" s="82">
        <v>7.0839245343622737E-2</v>
      </c>
    </row>
    <row r="27" spans="1:6">
      <c r="A27" s="82" t="s">
        <v>53</v>
      </c>
      <c r="D27" s="82">
        <v>5391</v>
      </c>
      <c r="E27" s="82">
        <v>5699</v>
      </c>
    </row>
    <row r="28" spans="1:6">
      <c r="A28" s="82" t="s">
        <v>54</v>
      </c>
      <c r="D28" s="82">
        <v>10310</v>
      </c>
      <c r="E28" s="82">
        <v>10470</v>
      </c>
    </row>
    <row r="29" spans="1:6">
      <c r="A29" s="82" t="s">
        <v>55</v>
      </c>
      <c r="B29" s="82">
        <v>269398417</v>
      </c>
      <c r="C29" s="82">
        <v>279737339</v>
      </c>
      <c r="D29" s="82">
        <v>23310</v>
      </c>
      <c r="E29" s="82">
        <v>22059</v>
      </c>
      <c r="F29" s="82">
        <v>9.7265824151711977E-2</v>
      </c>
    </row>
    <row r="30" spans="1:6">
      <c r="A30" s="82" t="s">
        <v>56</v>
      </c>
      <c r="B30" s="82">
        <v>156388897</v>
      </c>
      <c r="C30" s="82">
        <v>157301105</v>
      </c>
      <c r="D30" s="82">
        <v>12439</v>
      </c>
      <c r="E30" s="82">
        <v>12868</v>
      </c>
      <c r="F30" s="82">
        <v>-2.7700029841941368E-2</v>
      </c>
    </row>
    <row r="31" spans="1:6">
      <c r="A31" s="82" t="s">
        <v>57</v>
      </c>
      <c r="B31" s="82">
        <v>381621531</v>
      </c>
      <c r="C31" s="82">
        <v>416314950</v>
      </c>
      <c r="D31" s="82">
        <v>19635</v>
      </c>
      <c r="E31" s="82">
        <v>20453</v>
      </c>
      <c r="F31" s="82">
        <v>4.7280517737845904E-2</v>
      </c>
    </row>
    <row r="32" spans="1:6">
      <c r="A32" s="82" t="s">
        <v>58</v>
      </c>
      <c r="B32" s="82">
        <v>702686000</v>
      </c>
      <c r="C32" s="82">
        <v>742595000</v>
      </c>
      <c r="D32" s="82">
        <v>32707</v>
      </c>
      <c r="E32" s="82">
        <v>34376</v>
      </c>
      <c r="F32" s="82">
        <v>5.4861436452248195E-3</v>
      </c>
    </row>
    <row r="33" spans="1:6">
      <c r="A33" s="82" t="s">
        <v>59</v>
      </c>
      <c r="B33" s="82">
        <v>293229752</v>
      </c>
      <c r="C33" s="82">
        <v>303400825</v>
      </c>
      <c r="D33" s="82">
        <v>26875</v>
      </c>
      <c r="E33" s="82">
        <v>28273</v>
      </c>
      <c r="F33" s="82">
        <v>-1.6475225523431232E-2</v>
      </c>
    </row>
    <row r="34" spans="1:6">
      <c r="A34" s="82" t="s">
        <v>60</v>
      </c>
      <c r="B34" s="82">
        <v>77409205</v>
      </c>
      <c r="C34" s="82">
        <v>87154843</v>
      </c>
      <c r="D34" s="82">
        <v>9523</v>
      </c>
      <c r="E34" s="82">
        <v>9722</v>
      </c>
      <c r="F34" s="82">
        <v>0.10285161944392067</v>
      </c>
    </row>
    <row r="35" spans="1:6">
      <c r="A35" s="82" t="s">
        <v>61</v>
      </c>
      <c r="B35" s="82">
        <v>191996727</v>
      </c>
      <c r="C35" s="82">
        <v>211169568</v>
      </c>
      <c r="D35" s="82">
        <v>19027</v>
      </c>
      <c r="E35" s="82">
        <v>19411</v>
      </c>
      <c r="F35" s="82">
        <v>7.8102156568511813E-2</v>
      </c>
    </row>
    <row r="36" spans="1:6">
      <c r="A36" s="82" t="s">
        <v>834</v>
      </c>
      <c r="B36" s="82">
        <v>15909282</v>
      </c>
      <c r="C36" s="82">
        <v>16297743</v>
      </c>
    </row>
    <row r="37" spans="1:6">
      <c r="A37" s="82" t="s">
        <v>651</v>
      </c>
      <c r="B37" s="82">
        <v>17093094</v>
      </c>
      <c r="C37" s="82">
        <v>19084849</v>
      </c>
    </row>
    <row r="38" spans="1:6">
      <c r="A38" s="82" t="s">
        <v>62</v>
      </c>
      <c r="B38" s="82">
        <v>180517981</v>
      </c>
      <c r="C38" s="82">
        <v>189441406</v>
      </c>
      <c r="D38" s="82">
        <v>12111</v>
      </c>
      <c r="E38" s="82">
        <v>12514</v>
      </c>
      <c r="F38" s="82">
        <v>1.5636486204717928E-2</v>
      </c>
    </row>
    <row r="39" spans="1:6">
      <c r="A39" s="82" t="s">
        <v>63</v>
      </c>
      <c r="B39" s="82">
        <v>122248242</v>
      </c>
      <c r="C39" s="82">
        <v>124495594</v>
      </c>
      <c r="D39" s="82">
        <v>9791</v>
      </c>
      <c r="E39" s="82">
        <v>10114</v>
      </c>
      <c r="F39" s="82">
        <v>-1.4139513141490995E-2</v>
      </c>
    </row>
    <row r="40" spans="1:6">
      <c r="A40" s="82" t="s">
        <v>64</v>
      </c>
      <c r="B40" s="82">
        <v>36975028</v>
      </c>
      <c r="C40" s="82">
        <v>35854953</v>
      </c>
      <c r="D40" s="82">
        <v>6093</v>
      </c>
      <c r="E40" s="82">
        <v>6437</v>
      </c>
      <c r="F40" s="82">
        <v>-8.211491062619182E-2</v>
      </c>
    </row>
    <row r="41" spans="1:6">
      <c r="A41" s="82" t="s">
        <v>65</v>
      </c>
      <c r="B41" s="82">
        <v>75909940</v>
      </c>
      <c r="C41" s="82">
        <v>78838510</v>
      </c>
      <c r="D41" s="82">
        <v>4273</v>
      </c>
      <c r="E41" s="82">
        <v>4779</v>
      </c>
      <c r="F41" s="82">
        <v>-7.1385155362144292E-2</v>
      </c>
    </row>
    <row r="42" spans="1:6">
      <c r="A42" s="82" t="s">
        <v>66</v>
      </c>
      <c r="B42" s="82">
        <v>427633919</v>
      </c>
      <c r="C42" s="82">
        <v>465544068</v>
      </c>
      <c r="D42" s="82">
        <v>47079</v>
      </c>
      <c r="E42" s="82">
        <v>49495</v>
      </c>
      <c r="F42" s="82">
        <v>3.5510609471540534E-2</v>
      </c>
    </row>
    <row r="43" spans="1:6">
      <c r="A43" s="82" t="s">
        <v>67</v>
      </c>
      <c r="B43" s="82">
        <v>116793884</v>
      </c>
      <c r="C43" s="82">
        <v>123499379</v>
      </c>
      <c r="D43" s="82">
        <v>12800</v>
      </c>
      <c r="E43" s="82">
        <v>13583</v>
      </c>
      <c r="F43" s="82">
        <v>-3.5421300129335506E-3</v>
      </c>
    </row>
    <row r="44" spans="1:6">
      <c r="A44" s="82" t="s">
        <v>68</v>
      </c>
      <c r="B44" s="82">
        <v>187428818</v>
      </c>
      <c r="C44" s="82">
        <v>201925340</v>
      </c>
      <c r="D44" s="82">
        <v>18984</v>
      </c>
      <c r="E44" s="82">
        <v>19294</v>
      </c>
      <c r="F44" s="82">
        <v>6.0034273942107204E-2</v>
      </c>
    </row>
    <row r="45" spans="1:6">
      <c r="A45" s="82" t="s">
        <v>69</v>
      </c>
      <c r="B45" s="82">
        <v>1724794036</v>
      </c>
      <c r="C45" s="82">
        <v>1856162504</v>
      </c>
      <c r="D45" s="82">
        <v>127564</v>
      </c>
      <c r="E45" s="82">
        <v>133172</v>
      </c>
      <c r="F45" s="82">
        <v>3.0846404031085652E-2</v>
      </c>
    </row>
    <row r="46" spans="1:6">
      <c r="A46" s="82" t="s">
        <v>70</v>
      </c>
      <c r="B46" s="82">
        <v>316097000</v>
      </c>
      <c r="C46" s="82">
        <v>327260000</v>
      </c>
      <c r="D46" s="82">
        <v>18832</v>
      </c>
      <c r="E46" s="82">
        <v>19064</v>
      </c>
      <c r="F46" s="82">
        <v>2.2715806342723004E-2</v>
      </c>
    </row>
    <row r="47" spans="1:6">
      <c r="A47" s="82" t="s">
        <v>71</v>
      </c>
      <c r="B47" s="82">
        <v>187257000</v>
      </c>
      <c r="C47" s="82">
        <v>213870000</v>
      </c>
      <c r="D47" s="82">
        <v>11523</v>
      </c>
      <c r="E47" s="82">
        <v>11887</v>
      </c>
      <c r="F47" s="82">
        <v>0.10714654022015496</v>
      </c>
    </row>
    <row r="48" spans="1:6">
      <c r="A48" s="82" t="s">
        <v>72</v>
      </c>
      <c r="B48" s="82">
        <v>83653000</v>
      </c>
      <c r="C48" s="82">
        <v>86648000</v>
      </c>
      <c r="D48" s="82">
        <v>6543</v>
      </c>
      <c r="E48" s="82">
        <v>6652</v>
      </c>
      <c r="F48" s="82">
        <v>1.8829947515557662E-2</v>
      </c>
    </row>
    <row r="49" spans="1:6">
      <c r="A49" s="82" t="s">
        <v>27</v>
      </c>
      <c r="B49" s="82">
        <v>207838747</v>
      </c>
      <c r="C49" s="82">
        <v>197928141</v>
      </c>
      <c r="D49" s="82">
        <v>12739</v>
      </c>
      <c r="E49" s="82">
        <v>13334</v>
      </c>
      <c r="F49" s="82">
        <v>-9.0179083340223551E-2</v>
      </c>
    </row>
    <row r="50" spans="1:6">
      <c r="A50" s="82" t="s">
        <v>28</v>
      </c>
      <c r="B50" s="82">
        <v>141013918</v>
      </c>
      <c r="C50" s="82">
        <v>136861145</v>
      </c>
      <c r="D50" s="82">
        <v>10625</v>
      </c>
      <c r="E50" s="82">
        <v>10770</v>
      </c>
      <c r="F50" s="82">
        <v>-4.2516221304863953E-2</v>
      </c>
    </row>
    <row r="51" spans="1:6">
      <c r="A51" s="82" t="s">
        <v>73</v>
      </c>
      <c r="B51" s="82">
        <v>122383401</v>
      </c>
      <c r="C51" s="82">
        <v>125651695</v>
      </c>
      <c r="D51" s="82">
        <v>11844</v>
      </c>
      <c r="E51" s="82">
        <v>12006</v>
      </c>
      <c r="F51" s="82">
        <v>1.2851774258003403E-2</v>
      </c>
    </row>
    <row r="52" spans="1:6">
      <c r="A52" s="82" t="s">
        <v>74</v>
      </c>
      <c r="B52" s="82">
        <v>265201000</v>
      </c>
      <c r="C52" s="82">
        <v>324252000</v>
      </c>
      <c r="D52" s="82">
        <v>24641</v>
      </c>
      <c r="E52" s="82">
        <v>24531</v>
      </c>
      <c r="F52" s="82">
        <v>0.22814765241940904</v>
      </c>
    </row>
    <row r="53" spans="1:6">
      <c r="A53" s="82" t="s">
        <v>75</v>
      </c>
      <c r="B53" s="82">
        <v>85193764</v>
      </c>
      <c r="C53" s="82">
        <v>90994979</v>
      </c>
      <c r="D53" s="82">
        <v>5436</v>
      </c>
      <c r="E53" s="82">
        <v>5543</v>
      </c>
      <c r="F53" s="82">
        <v>4.7476267626158919E-2</v>
      </c>
    </row>
    <row r="54" spans="1:6">
      <c r="A54" s="82" t="s">
        <v>76</v>
      </c>
      <c r="B54" s="82">
        <v>287027596</v>
      </c>
      <c r="C54" s="82">
        <v>309592211</v>
      </c>
      <c r="D54" s="82">
        <v>21372</v>
      </c>
      <c r="E54" s="82">
        <v>21719</v>
      </c>
      <c r="F54" s="82">
        <v>6.1381985941256337E-2</v>
      </c>
    </row>
    <row r="55" spans="1:6">
      <c r="A55" s="82" t="s">
        <v>77</v>
      </c>
      <c r="B55" s="82">
        <v>221673837</v>
      </c>
      <c r="C55" s="82">
        <v>230443348</v>
      </c>
      <c r="D55" s="82">
        <v>17078</v>
      </c>
      <c r="E55" s="82">
        <v>16938</v>
      </c>
      <c r="F55" s="82">
        <v>4.8152847000997319E-2</v>
      </c>
    </row>
    <row r="56" spans="1:6">
      <c r="A56" s="82" t="s">
        <v>78</v>
      </c>
      <c r="B56" s="82">
        <v>127723950</v>
      </c>
      <c r="C56" s="82">
        <v>134374112</v>
      </c>
      <c r="D56" s="82">
        <v>14145</v>
      </c>
      <c r="E56" s="82">
        <v>14066</v>
      </c>
      <c r="F56" s="82">
        <v>5.7975485919729154E-2</v>
      </c>
    </row>
    <row r="57" spans="1:6">
      <c r="A57" s="82" t="s">
        <v>80</v>
      </c>
      <c r="B57" s="82">
        <v>36132516</v>
      </c>
      <c r="C57" s="82">
        <v>35305577</v>
      </c>
      <c r="D57" s="82">
        <v>4955</v>
      </c>
      <c r="E57" s="82">
        <v>5087</v>
      </c>
      <c r="F57" s="82">
        <v>-4.8240914899134402E-2</v>
      </c>
    </row>
    <row r="58" spans="1:6">
      <c r="A58" s="82" t="s">
        <v>81</v>
      </c>
      <c r="B58" s="82">
        <v>18125625</v>
      </c>
      <c r="C58" s="82">
        <v>35032959</v>
      </c>
      <c r="D58" s="82">
        <v>1237</v>
      </c>
      <c r="E58" s="82">
        <v>1237</v>
      </c>
      <c r="F58" s="82">
        <v>0.93278626254267083</v>
      </c>
    </row>
    <row r="59" spans="1:6">
      <c r="A59" s="82" t="s">
        <v>82</v>
      </c>
      <c r="D59" s="82">
        <v>2897</v>
      </c>
      <c r="E59" s="82">
        <v>3188</v>
      </c>
    </row>
    <row r="60" spans="1:6">
      <c r="A60" s="82" t="s">
        <v>83</v>
      </c>
      <c r="B60" s="82">
        <v>301709359</v>
      </c>
      <c r="C60" s="82">
        <v>301445422</v>
      </c>
      <c r="D60" s="82">
        <v>25634</v>
      </c>
      <c r="E60" s="82">
        <v>25626</v>
      </c>
      <c r="F60" s="82">
        <v>-5.6289563808639372E-4</v>
      </c>
    </row>
    <row r="61" spans="1:6">
      <c r="A61" s="82" t="s">
        <v>84</v>
      </c>
      <c r="B61" s="82">
        <v>45409741</v>
      </c>
      <c r="C61" s="82">
        <v>46534040</v>
      </c>
      <c r="D61" s="82">
        <v>4260</v>
      </c>
      <c r="E61" s="82">
        <v>4140</v>
      </c>
      <c r="F61" s="82">
        <v>5.4462141803962021E-2</v>
      </c>
    </row>
    <row r="62" spans="1:6">
      <c r="A62" s="82" t="s">
        <v>85</v>
      </c>
      <c r="B62" s="82">
        <v>88766199</v>
      </c>
      <c r="C62" s="82">
        <v>95176323</v>
      </c>
      <c r="D62" s="82">
        <v>3698</v>
      </c>
      <c r="E62" s="82">
        <v>3852</v>
      </c>
      <c r="F62" s="82">
        <v>2.9347294041402506E-2</v>
      </c>
    </row>
    <row r="63" spans="1:6">
      <c r="A63" s="82" t="s">
        <v>86</v>
      </c>
      <c r="B63" s="82">
        <v>407791681</v>
      </c>
      <c r="C63" s="82">
        <v>433453337</v>
      </c>
      <c r="D63" s="82">
        <v>29250</v>
      </c>
      <c r="E63" s="82">
        <v>29328</v>
      </c>
      <c r="F63" s="82">
        <v>6.0101408914735838E-2</v>
      </c>
    </row>
    <row r="64" spans="1:6">
      <c r="A64" s="82" t="s">
        <v>87</v>
      </c>
      <c r="B64" s="82">
        <v>43052757</v>
      </c>
      <c r="C64" s="82">
        <v>43259795</v>
      </c>
      <c r="D64" s="82">
        <v>2153</v>
      </c>
      <c r="E64" s="82">
        <v>2014</v>
      </c>
      <c r="F64" s="82">
        <v>7.4157716760956949E-2</v>
      </c>
    </row>
    <row r="65" spans="1:6">
      <c r="A65" s="82" t="s">
        <v>89</v>
      </c>
      <c r="B65" s="82">
        <v>420270870</v>
      </c>
      <c r="C65" s="82">
        <v>428859789</v>
      </c>
      <c r="D65" s="82">
        <v>25663</v>
      </c>
      <c r="E65" s="82">
        <v>25343</v>
      </c>
      <c r="F65" s="82">
        <v>3.3321436220729077E-2</v>
      </c>
    </row>
    <row r="66" spans="1:6">
      <c r="A66" s="82" t="s">
        <v>90</v>
      </c>
      <c r="B66" s="82">
        <v>123818642</v>
      </c>
      <c r="C66" s="82">
        <v>111469542</v>
      </c>
      <c r="D66" s="82">
        <v>16009</v>
      </c>
      <c r="E66" s="82">
        <v>16947</v>
      </c>
      <c r="F66" s="82">
        <v>-0.14956415811113924</v>
      </c>
    </row>
    <row r="67" spans="1:6">
      <c r="A67" s="82" t="s">
        <v>91</v>
      </c>
      <c r="B67" s="82">
        <v>53822310</v>
      </c>
      <c r="C67" s="82">
        <v>60052312</v>
      </c>
      <c r="D67" s="82">
        <v>5156</v>
      </c>
      <c r="E67" s="82">
        <v>5351</v>
      </c>
      <c r="F67" s="82">
        <v>7.5091322954059084E-2</v>
      </c>
    </row>
    <row r="68" spans="1:6">
      <c r="A68" s="82" t="s">
        <v>92</v>
      </c>
      <c r="B68" s="82">
        <v>119567276</v>
      </c>
      <c r="C68" s="82">
        <v>122634260</v>
      </c>
      <c r="D68" s="82">
        <v>4216</v>
      </c>
      <c r="E68" s="82">
        <v>4251</v>
      </c>
      <c r="F68" s="82">
        <v>1.7206149067911462E-2</v>
      </c>
    </row>
    <row r="69" spans="1:6">
      <c r="A69" s="82" t="s">
        <v>93</v>
      </c>
      <c r="B69" s="82">
        <v>205571465</v>
      </c>
      <c r="C69" s="82">
        <v>213260257</v>
      </c>
      <c r="D69" s="82">
        <v>15765</v>
      </c>
      <c r="E69" s="82">
        <v>16412</v>
      </c>
      <c r="F69" s="82">
        <v>-3.4948118098895239E-3</v>
      </c>
    </row>
  </sheetData>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dimension ref="A1:DF13"/>
  <sheetViews>
    <sheetView topLeftCell="B1" workbookViewId="0">
      <selection activeCell="E1" sqref="E1"/>
    </sheetView>
  </sheetViews>
  <sheetFormatPr defaultRowHeight="15"/>
  <cols>
    <col min="1" max="1" width="9.42578125" style="82" bestFit="1" customWidth="1"/>
    <col min="2" max="5" width="15.7109375" style="82" bestFit="1" customWidth="1"/>
    <col min="6" max="9" width="15.140625" style="82" bestFit="1" customWidth="1"/>
    <col min="10" max="12" width="12" style="82" bestFit="1" customWidth="1"/>
    <col min="13" max="13" width="10.5703125" style="82" bestFit="1" customWidth="1"/>
    <col min="14" max="17" width="19.140625" style="82" bestFit="1" customWidth="1"/>
    <col min="18" max="21" width="12.140625" style="82" bestFit="1" customWidth="1"/>
    <col min="22" max="23" width="12" style="82" bestFit="1" customWidth="1"/>
    <col min="24" max="24" width="10.42578125" style="82" bestFit="1" customWidth="1"/>
    <col min="25" max="28" width="10.7109375" style="82" bestFit="1" customWidth="1"/>
    <col min="29" max="32" width="16.5703125" style="82" bestFit="1" customWidth="1"/>
    <col min="33" max="34" width="13.42578125" style="82" bestFit="1" customWidth="1"/>
    <col min="35" max="35" width="10.5703125" style="82" bestFit="1" customWidth="1"/>
    <col min="36" max="39" width="16.42578125" style="82" bestFit="1" customWidth="1"/>
    <col min="40" max="43" width="10.140625" style="82" bestFit="1" customWidth="1"/>
    <col min="44" max="46" width="12" style="82" bestFit="1" customWidth="1"/>
    <col min="47" max="47" width="10.42578125" style="82" bestFit="1" customWidth="1"/>
    <col min="48" max="51" width="16.5703125" style="82" bestFit="1" customWidth="1"/>
    <col min="52" max="55" width="16.7109375" style="82" bestFit="1" customWidth="1"/>
    <col min="56" max="57" width="12" style="82" bestFit="1" customWidth="1"/>
    <col min="58" max="58" width="10.5703125" style="82" bestFit="1" customWidth="1"/>
    <col min="59" max="62" width="16.42578125" style="82" bestFit="1" customWidth="1"/>
    <col min="63" max="66" width="15.28515625" style="82" bestFit="1" customWidth="1"/>
    <col min="67" max="68" width="12" style="82" bestFit="1" customWidth="1"/>
    <col min="69" max="69" width="10.42578125" style="82" bestFit="1" customWidth="1"/>
    <col min="70" max="73" width="17.5703125" style="82" bestFit="1" customWidth="1"/>
    <col min="74" max="77" width="16.28515625" style="82" bestFit="1" customWidth="1"/>
    <col min="78" max="79" width="12" style="82" bestFit="1" customWidth="1"/>
    <col min="80" max="80" width="10.42578125" style="82" bestFit="1" customWidth="1"/>
    <col min="81" max="84" width="16.5703125" style="82" bestFit="1" customWidth="1"/>
    <col min="85" max="88" width="14.42578125" style="82" bestFit="1" customWidth="1"/>
    <col min="89" max="91" width="12" style="82" bestFit="1" customWidth="1"/>
    <col min="92" max="92" width="10.5703125" style="82" bestFit="1" customWidth="1"/>
    <col min="93" max="94" width="14" style="82" bestFit="1" customWidth="1"/>
    <col min="95" max="96" width="16.85546875" style="82" bestFit="1" customWidth="1"/>
    <col min="97" max="97" width="7" style="82" bestFit="1" customWidth="1"/>
    <col min="98" max="98" width="12.7109375" style="82" bestFit="1" customWidth="1"/>
    <col min="99" max="100" width="12" style="82" bestFit="1" customWidth="1"/>
    <col min="101" max="101" width="12.7109375" style="82" bestFit="1" customWidth="1"/>
    <col min="102" max="102" width="10.42578125" style="82" bestFit="1" customWidth="1"/>
    <col min="103" max="106" width="16.5703125" style="82" bestFit="1" customWidth="1"/>
    <col min="107" max="110" width="12.85546875" style="82" bestFit="1" customWidth="1"/>
    <col min="111" max="16384" width="9.140625" style="82"/>
  </cols>
  <sheetData>
    <row r="1" spans="1:110">
      <c r="A1" s="82" t="s">
        <v>664</v>
      </c>
      <c r="B1" s="82" t="s">
        <v>669</v>
      </c>
      <c r="C1" s="82" t="s">
        <v>670</v>
      </c>
      <c r="D1" s="82" t="s">
        <v>671</v>
      </c>
      <c r="E1" s="82" t="s">
        <v>672</v>
      </c>
      <c r="F1" s="82" t="s">
        <v>665</v>
      </c>
      <c r="G1" s="82" t="s">
        <v>666</v>
      </c>
      <c r="H1" s="82" t="s">
        <v>667</v>
      </c>
      <c r="I1" s="82" t="s">
        <v>668</v>
      </c>
      <c r="J1" s="82" t="s">
        <v>742</v>
      </c>
      <c r="K1" s="82" t="s">
        <v>746</v>
      </c>
      <c r="L1" s="82" t="s">
        <v>745</v>
      </c>
      <c r="M1" s="82" t="s">
        <v>747</v>
      </c>
      <c r="N1" s="82" t="s">
        <v>673</v>
      </c>
      <c r="O1" s="82" t="s">
        <v>674</v>
      </c>
      <c r="P1" s="82" t="s">
        <v>675</v>
      </c>
      <c r="Q1" s="82" t="s">
        <v>676</v>
      </c>
      <c r="R1" s="82" t="s">
        <v>677</v>
      </c>
      <c r="S1" s="82" t="s">
        <v>678</v>
      </c>
      <c r="T1" s="82" t="s">
        <v>679</v>
      </c>
      <c r="U1" s="82" t="s">
        <v>680</v>
      </c>
      <c r="V1" s="82" t="s">
        <v>749</v>
      </c>
      <c r="W1" s="82" t="s">
        <v>750</v>
      </c>
      <c r="X1" s="82" t="s">
        <v>748</v>
      </c>
      <c r="Y1" s="82" t="s">
        <v>753</v>
      </c>
      <c r="Z1" s="82" t="s">
        <v>754</v>
      </c>
      <c r="AA1" s="82" t="s">
        <v>755</v>
      </c>
      <c r="AB1" s="82" t="s">
        <v>756</v>
      </c>
      <c r="AC1" s="82" t="s">
        <v>681</v>
      </c>
      <c r="AD1" s="82" t="s">
        <v>682</v>
      </c>
      <c r="AE1" s="82" t="s">
        <v>683</v>
      </c>
      <c r="AF1" s="82" t="s">
        <v>684</v>
      </c>
      <c r="AG1" s="82" t="s">
        <v>751</v>
      </c>
      <c r="AH1" s="82" t="s">
        <v>752</v>
      </c>
      <c r="AI1" s="82" t="s">
        <v>757</v>
      </c>
      <c r="AJ1" s="82" t="s">
        <v>685</v>
      </c>
      <c r="AK1" s="82" t="s">
        <v>687</v>
      </c>
      <c r="AL1" s="82" t="s">
        <v>688</v>
      </c>
      <c r="AM1" s="82" t="s">
        <v>689</v>
      </c>
      <c r="AN1" s="82" t="s">
        <v>686</v>
      </c>
      <c r="AO1" s="82" t="s">
        <v>690</v>
      </c>
      <c r="AP1" s="82" t="s">
        <v>691</v>
      </c>
      <c r="AQ1" s="82" t="s">
        <v>692</v>
      </c>
      <c r="AR1" s="82" t="s">
        <v>743</v>
      </c>
      <c r="AS1" s="82" t="s">
        <v>758</v>
      </c>
      <c r="AT1" s="82" t="s">
        <v>759</v>
      </c>
      <c r="AU1" s="82" t="s">
        <v>760</v>
      </c>
      <c r="AV1" s="82" t="s">
        <v>693</v>
      </c>
      <c r="AW1" s="82" t="s">
        <v>694</v>
      </c>
      <c r="AX1" s="82" t="s">
        <v>695</v>
      </c>
      <c r="AY1" s="82" t="s">
        <v>696</v>
      </c>
      <c r="AZ1" s="82" t="s">
        <v>697</v>
      </c>
      <c r="BA1" s="82" t="s">
        <v>698</v>
      </c>
      <c r="BB1" s="82" t="s">
        <v>699</v>
      </c>
      <c r="BC1" s="82" t="s">
        <v>700</v>
      </c>
      <c r="BD1" s="82" t="s">
        <v>761</v>
      </c>
      <c r="BE1" s="82" t="s">
        <v>762</v>
      </c>
      <c r="BF1" s="82" t="s">
        <v>763</v>
      </c>
      <c r="BG1" s="82" t="s">
        <v>701</v>
      </c>
      <c r="BH1" s="82" t="s">
        <v>702</v>
      </c>
      <c r="BI1" s="82" t="s">
        <v>703</v>
      </c>
      <c r="BJ1" s="82" t="s">
        <v>704</v>
      </c>
      <c r="BK1" s="82" t="s">
        <v>705</v>
      </c>
      <c r="BL1" s="82" t="s">
        <v>706</v>
      </c>
      <c r="BM1" s="82" t="s">
        <v>707</v>
      </c>
      <c r="BN1" s="82" t="s">
        <v>708</v>
      </c>
      <c r="BO1" s="82" t="s">
        <v>764</v>
      </c>
      <c r="BP1" s="82" t="s">
        <v>765</v>
      </c>
      <c r="BQ1" s="82" t="s">
        <v>766</v>
      </c>
      <c r="BR1" s="82" t="s">
        <v>709</v>
      </c>
      <c r="BS1" s="82" t="s">
        <v>710</v>
      </c>
      <c r="BT1" s="82" t="s">
        <v>711</v>
      </c>
      <c r="BU1" s="82" t="s">
        <v>712</v>
      </c>
      <c r="BV1" s="82" t="s">
        <v>713</v>
      </c>
      <c r="BW1" s="82" t="s">
        <v>714</v>
      </c>
      <c r="BX1" s="82" t="s">
        <v>715</v>
      </c>
      <c r="BY1" s="82" t="s">
        <v>716</v>
      </c>
      <c r="BZ1" s="82" t="s">
        <v>767</v>
      </c>
      <c r="CA1" s="82" t="s">
        <v>768</v>
      </c>
      <c r="CB1" s="82" t="s">
        <v>769</v>
      </c>
      <c r="CC1" s="82" t="s">
        <v>717</v>
      </c>
      <c r="CD1" s="82" t="s">
        <v>718</v>
      </c>
      <c r="CE1" s="82" t="s">
        <v>719</v>
      </c>
      <c r="CF1" s="82" t="s">
        <v>720</v>
      </c>
      <c r="CG1" s="82" t="s">
        <v>721</v>
      </c>
      <c r="CH1" s="82" t="s">
        <v>722</v>
      </c>
      <c r="CI1" s="82" t="s">
        <v>723</v>
      </c>
      <c r="CJ1" s="82" t="s">
        <v>724</v>
      </c>
      <c r="CK1" s="82" t="s">
        <v>770</v>
      </c>
      <c r="CL1" s="82" t="s">
        <v>771</v>
      </c>
      <c r="CM1" s="82" t="s">
        <v>772</v>
      </c>
      <c r="CN1" s="82" t="s">
        <v>773</v>
      </c>
      <c r="CO1" s="82" t="s">
        <v>725</v>
      </c>
      <c r="CP1" s="82" t="s">
        <v>726</v>
      </c>
      <c r="CQ1" s="82" t="s">
        <v>727</v>
      </c>
      <c r="CR1" s="82" t="s">
        <v>728</v>
      </c>
      <c r="CS1" s="82" t="s">
        <v>778</v>
      </c>
      <c r="CT1" s="82" t="s">
        <v>744</v>
      </c>
      <c r="CU1" s="82" t="s">
        <v>774</v>
      </c>
      <c r="CV1" s="82" t="s">
        <v>775</v>
      </c>
      <c r="CW1" s="82" t="s">
        <v>776</v>
      </c>
      <c r="CX1" s="82" t="s">
        <v>777</v>
      </c>
      <c r="CY1" s="82" t="s">
        <v>729</v>
      </c>
      <c r="CZ1" s="82" t="s">
        <v>730</v>
      </c>
      <c r="DA1" s="82" t="s">
        <v>731</v>
      </c>
      <c r="DB1" s="82" t="s">
        <v>732</v>
      </c>
      <c r="DC1" s="82" t="s">
        <v>733</v>
      </c>
      <c r="DD1" s="82" t="s">
        <v>734</v>
      </c>
      <c r="DE1" s="82" t="s">
        <v>735</v>
      </c>
      <c r="DF1" s="82" t="s">
        <v>736</v>
      </c>
    </row>
    <row r="2" spans="1:110">
      <c r="A2" s="82" t="s">
        <v>19</v>
      </c>
      <c r="B2" s="82">
        <v>931</v>
      </c>
      <c r="C2" s="82">
        <v>1079</v>
      </c>
      <c r="D2" s="82">
        <v>1095</v>
      </c>
      <c r="E2" s="82">
        <v>1097</v>
      </c>
      <c r="F2" s="82">
        <v>1270</v>
      </c>
      <c r="G2" s="82">
        <v>1534</v>
      </c>
      <c r="H2" s="82">
        <v>1533</v>
      </c>
      <c r="I2" s="82">
        <v>1562</v>
      </c>
      <c r="J2" s="82">
        <v>0.70186106723652009</v>
      </c>
      <c r="K2" s="82">
        <v>0.71593267235416191</v>
      </c>
      <c r="L2" s="82">
        <v>0.70663210196586734</v>
      </c>
      <c r="M2" s="82">
        <v>2</v>
      </c>
      <c r="N2" s="82">
        <v>1067</v>
      </c>
      <c r="O2" s="82">
        <v>1093</v>
      </c>
      <c r="P2" s="82">
        <v>981</v>
      </c>
      <c r="Q2" s="82">
        <v>0</v>
      </c>
      <c r="R2" s="82">
        <v>1555</v>
      </c>
      <c r="S2" s="82">
        <v>1574</v>
      </c>
      <c r="T2" s="82">
        <v>1466</v>
      </c>
      <c r="U2" s="82">
        <v>0</v>
      </c>
      <c r="V2" s="82">
        <v>0.68356909684439604</v>
      </c>
      <c r="W2" s="82">
        <v>0.68223684210526314</v>
      </c>
      <c r="X2" s="82">
        <v>1</v>
      </c>
      <c r="Y2" s="82">
        <v>0</v>
      </c>
      <c r="Z2" s="82">
        <v>0</v>
      </c>
      <c r="AA2" s="82">
        <v>0</v>
      </c>
      <c r="AB2" s="82">
        <v>0</v>
      </c>
      <c r="AC2" s="82">
        <v>0</v>
      </c>
      <c r="AD2" s="82">
        <v>0</v>
      </c>
      <c r="AE2" s="82">
        <v>0</v>
      </c>
      <c r="AF2" s="82">
        <v>0</v>
      </c>
      <c r="AG2" s="82">
        <v>0</v>
      </c>
      <c r="AH2" s="82">
        <v>0</v>
      </c>
      <c r="AI2" s="82">
        <v>1</v>
      </c>
      <c r="AJ2" s="82">
        <v>614</v>
      </c>
      <c r="AK2" s="82">
        <v>582</v>
      </c>
      <c r="AL2" s="82">
        <v>640</v>
      </c>
      <c r="AM2" s="82">
        <v>635</v>
      </c>
      <c r="AN2" s="82">
        <v>1179</v>
      </c>
      <c r="AO2" s="82">
        <v>1133</v>
      </c>
      <c r="AP2" s="82">
        <v>1218</v>
      </c>
      <c r="AQ2" s="82">
        <v>1233</v>
      </c>
      <c r="AR2" s="82">
        <v>0.42550995008840292</v>
      </c>
      <c r="AS2" s="82">
        <v>0.52011331444759212</v>
      </c>
      <c r="AT2" s="82">
        <v>0.5181361607142857</v>
      </c>
      <c r="AU2" s="82">
        <v>2</v>
      </c>
      <c r="AV2" s="82">
        <v>623</v>
      </c>
      <c r="AW2" s="82">
        <v>626</v>
      </c>
      <c r="AX2" s="82">
        <v>629</v>
      </c>
      <c r="AY2" s="82">
        <v>570</v>
      </c>
      <c r="AZ2" s="82">
        <v>944</v>
      </c>
      <c r="BA2" s="82">
        <v>924</v>
      </c>
      <c r="BB2" s="82">
        <v>1006</v>
      </c>
      <c r="BC2" s="82">
        <v>964</v>
      </c>
      <c r="BD2" s="82">
        <v>0.6534446764091858</v>
      </c>
      <c r="BE2" s="82">
        <v>0.63061506565307535</v>
      </c>
      <c r="BF2" s="82">
        <v>1</v>
      </c>
      <c r="BG2" s="82">
        <v>245</v>
      </c>
      <c r="BH2" s="82">
        <v>247</v>
      </c>
      <c r="BI2" s="82">
        <v>226</v>
      </c>
      <c r="BJ2" s="82">
        <v>0</v>
      </c>
      <c r="BK2" s="82">
        <v>459</v>
      </c>
      <c r="BL2" s="82">
        <v>427</v>
      </c>
      <c r="BM2" s="82">
        <v>433</v>
      </c>
      <c r="BN2" s="82">
        <v>0</v>
      </c>
      <c r="BO2" s="82">
        <v>0.54435178165276721</v>
      </c>
      <c r="BP2" s="82">
        <v>0.55000000000000004</v>
      </c>
      <c r="BQ2" s="82">
        <v>3</v>
      </c>
      <c r="BR2" s="82">
        <v>367</v>
      </c>
      <c r="BS2" s="82">
        <v>136</v>
      </c>
      <c r="BT2" s="82">
        <v>117</v>
      </c>
      <c r="BU2" s="82">
        <v>0</v>
      </c>
      <c r="BV2" s="82">
        <v>658</v>
      </c>
      <c r="BW2" s="82">
        <v>207</v>
      </c>
      <c r="BX2" s="82">
        <v>203</v>
      </c>
      <c r="BY2" s="82">
        <v>0</v>
      </c>
      <c r="BZ2" s="82">
        <v>0.58052434456928836</v>
      </c>
      <c r="CA2" s="82">
        <v>0.61707317073170731</v>
      </c>
      <c r="CB2" s="82">
        <v>3</v>
      </c>
      <c r="CC2" s="82">
        <v>34922917</v>
      </c>
      <c r="CD2" s="82">
        <v>39939206</v>
      </c>
      <c r="CE2" s="82">
        <v>41888247</v>
      </c>
      <c r="CF2" s="82">
        <v>47877343</v>
      </c>
      <c r="CG2" s="82">
        <v>61972526</v>
      </c>
      <c r="CH2" s="82">
        <v>69567964</v>
      </c>
      <c r="CI2" s="82">
        <v>70010996</v>
      </c>
      <c r="CJ2" s="82">
        <v>72323495</v>
      </c>
      <c r="CK2" s="82">
        <v>0.6361</v>
      </c>
      <c r="CL2" s="82">
        <v>0.57925829432981701</v>
      </c>
      <c r="CM2" s="82">
        <v>0.61209671214049877</v>
      </c>
      <c r="CN2" s="82">
        <v>3</v>
      </c>
      <c r="CO2" s="82">
        <v>63714941</v>
      </c>
      <c r="CP2" s="82">
        <v>64667373</v>
      </c>
      <c r="CQ2" s="82">
        <v>5746</v>
      </c>
      <c r="CR2" s="82">
        <v>6012</v>
      </c>
      <c r="CS2" s="82">
        <v>1.4999999999999999E-2</v>
      </c>
      <c r="CT2" s="82">
        <v>-7.0289129290747876E-2</v>
      </c>
      <c r="CU2" s="82">
        <v>11088.573094326488</v>
      </c>
      <c r="CV2" s="82">
        <v>10756.382734530938</v>
      </c>
      <c r="CW2" s="82">
        <v>-2.9957899629621077E-2</v>
      </c>
      <c r="CX2" s="82">
        <v>2</v>
      </c>
      <c r="CY2" s="82">
        <v>1319</v>
      </c>
      <c r="CZ2" s="82">
        <v>1346</v>
      </c>
      <c r="DA2" s="82">
        <v>1406</v>
      </c>
      <c r="DB2" s="82" t="e">
        <v>#REF!</v>
      </c>
      <c r="DC2" s="82">
        <v>1519</v>
      </c>
      <c r="DD2" s="82">
        <v>1519</v>
      </c>
      <c r="DE2" s="82">
        <v>1551</v>
      </c>
      <c r="DF2" s="82" t="e">
        <v>#REF!</v>
      </c>
    </row>
    <row r="3" spans="1:110">
      <c r="A3" s="82" t="s">
        <v>11</v>
      </c>
      <c r="B3" s="82">
        <v>156</v>
      </c>
      <c r="C3" s="82">
        <v>172</v>
      </c>
      <c r="D3" s="82">
        <v>188</v>
      </c>
      <c r="E3" s="82">
        <v>153</v>
      </c>
      <c r="F3" s="82">
        <v>413</v>
      </c>
      <c r="G3" s="82">
        <v>448</v>
      </c>
      <c r="H3" s="82">
        <v>443</v>
      </c>
      <c r="I3" s="82">
        <v>410</v>
      </c>
      <c r="J3" s="82">
        <v>0.64646357973798951</v>
      </c>
      <c r="K3" s="82">
        <v>0.39570552147239263</v>
      </c>
      <c r="L3" s="82">
        <v>0.39431206764027671</v>
      </c>
      <c r="M3" s="82">
        <v>1</v>
      </c>
      <c r="N3" s="82">
        <v>114</v>
      </c>
      <c r="O3" s="82">
        <v>107</v>
      </c>
      <c r="P3" s="82">
        <v>98</v>
      </c>
      <c r="Q3" s="82">
        <v>91</v>
      </c>
      <c r="R3" s="82">
        <v>409</v>
      </c>
      <c r="S3" s="82">
        <v>389</v>
      </c>
      <c r="T3" s="82">
        <v>271</v>
      </c>
      <c r="U3" s="82">
        <v>275</v>
      </c>
      <c r="V3" s="82">
        <v>0.29840972871842841</v>
      </c>
      <c r="W3" s="82">
        <v>0.31657754010695188</v>
      </c>
      <c r="X3" s="82">
        <v>3</v>
      </c>
      <c r="Y3" s="82">
        <v>106</v>
      </c>
      <c r="Z3" s="82">
        <v>131</v>
      </c>
      <c r="AA3" s="82">
        <v>142</v>
      </c>
      <c r="AB3" s="82">
        <v>141</v>
      </c>
      <c r="AC3" s="82">
        <v>4</v>
      </c>
      <c r="AD3" s="82">
        <v>4</v>
      </c>
      <c r="AE3" s="82">
        <v>10</v>
      </c>
      <c r="AF3" s="82">
        <v>9</v>
      </c>
      <c r="AG3" s="82">
        <v>388</v>
      </c>
      <c r="AH3" s="82">
        <v>425.5</v>
      </c>
      <c r="AI3" s="82">
        <v>3</v>
      </c>
      <c r="AJ3" s="82">
        <v>17</v>
      </c>
      <c r="AK3" s="82">
        <v>5</v>
      </c>
      <c r="AL3" s="82">
        <v>11</v>
      </c>
      <c r="AM3" s="82">
        <v>24</v>
      </c>
      <c r="AN3" s="82">
        <v>81</v>
      </c>
      <c r="AO3" s="82">
        <v>26</v>
      </c>
      <c r="AP3" s="82">
        <v>53</v>
      </c>
      <c r="AQ3" s="82">
        <v>181</v>
      </c>
      <c r="AR3" s="82">
        <v>0.33842484100875153</v>
      </c>
      <c r="AS3" s="82">
        <v>0.20624999999999999</v>
      </c>
      <c r="AT3" s="82">
        <v>0.15384615384615385</v>
      </c>
      <c r="AU3" s="82">
        <v>1</v>
      </c>
      <c r="AV3" s="82">
        <v>14</v>
      </c>
      <c r="AW3" s="82">
        <v>19</v>
      </c>
      <c r="AX3" s="82">
        <v>9</v>
      </c>
      <c r="AY3" s="82">
        <v>3</v>
      </c>
      <c r="AZ3" s="82">
        <v>90</v>
      </c>
      <c r="BA3" s="82">
        <v>94</v>
      </c>
      <c r="BB3" s="82">
        <v>72</v>
      </c>
      <c r="BC3" s="82">
        <v>65</v>
      </c>
      <c r="BD3" s="82">
        <v>0.1640625</v>
      </c>
      <c r="BE3" s="82">
        <v>0.13419913419913421</v>
      </c>
      <c r="BF3" s="82">
        <v>1</v>
      </c>
      <c r="BG3" s="82">
        <v>10</v>
      </c>
      <c r="BH3" s="82">
        <v>12</v>
      </c>
      <c r="BI3" s="82">
        <v>13</v>
      </c>
      <c r="BJ3" s="82">
        <v>14</v>
      </c>
      <c r="BK3" s="82">
        <v>71</v>
      </c>
      <c r="BL3" s="82">
        <v>68</v>
      </c>
      <c r="BM3" s="82">
        <v>77</v>
      </c>
      <c r="BN3" s="82">
        <v>74</v>
      </c>
      <c r="BO3" s="82">
        <v>0.16203703703703703</v>
      </c>
      <c r="BP3" s="82">
        <v>0.17808219178082191</v>
      </c>
      <c r="BQ3" s="82">
        <v>3</v>
      </c>
      <c r="BR3" s="82">
        <v>33</v>
      </c>
      <c r="BS3" s="82">
        <v>33</v>
      </c>
      <c r="BT3" s="82">
        <v>20</v>
      </c>
      <c r="BU3" s="82">
        <v>25</v>
      </c>
      <c r="BV3" s="82">
        <v>73</v>
      </c>
      <c r="BW3" s="82">
        <v>59</v>
      </c>
      <c r="BX3" s="82">
        <v>43</v>
      </c>
      <c r="BY3" s="82">
        <v>49</v>
      </c>
      <c r="BZ3" s="82">
        <v>0.49142857142857144</v>
      </c>
      <c r="CA3" s="82">
        <v>0.51655629139072845</v>
      </c>
      <c r="CB3" s="82">
        <v>3</v>
      </c>
      <c r="CC3" s="82">
        <v>0</v>
      </c>
      <c r="CD3" s="82">
        <v>0</v>
      </c>
      <c r="CE3" s="82">
        <v>0</v>
      </c>
      <c r="CF3" s="82">
        <v>0</v>
      </c>
      <c r="CG3" s="82">
        <v>0</v>
      </c>
      <c r="CH3" s="82">
        <v>0</v>
      </c>
      <c r="CI3" s="82">
        <v>0</v>
      </c>
      <c r="CJ3" s="82">
        <v>0</v>
      </c>
      <c r="CK3" s="82">
        <v>0.54373335665331457</v>
      </c>
      <c r="CL3" s="82" t="e">
        <v>#DIV/0!</v>
      </c>
      <c r="CM3" s="82" t="e">
        <v>#DIV/0!</v>
      </c>
      <c r="CN3" s="82" t="e">
        <v>#DIV/0!</v>
      </c>
      <c r="CO3" s="82">
        <v>15323466</v>
      </c>
      <c r="CP3" s="82">
        <v>14309175</v>
      </c>
      <c r="CQ3" s="82">
        <v>1420</v>
      </c>
      <c r="CR3" s="82">
        <v>1465</v>
      </c>
      <c r="CS3" s="82">
        <v>1.4999999999999999E-2</v>
      </c>
      <c r="CT3" s="82">
        <v>-4.8332336778161455E-2</v>
      </c>
      <c r="CU3" s="82">
        <v>10791.173239436619</v>
      </c>
      <c r="CV3" s="82">
        <v>9767.3549488054614</v>
      </c>
      <c r="CW3" s="82">
        <v>-9.4875530946865669E-2</v>
      </c>
      <c r="CX3" s="82">
        <v>3</v>
      </c>
      <c r="CY3" s="82">
        <v>11898653</v>
      </c>
      <c r="CZ3" s="82">
        <v>10832966</v>
      </c>
      <c r="DA3" s="82">
        <v>10851548</v>
      </c>
      <c r="DB3" s="82" t="e">
        <v>#REF!</v>
      </c>
      <c r="DC3" s="82">
        <v>10770336</v>
      </c>
      <c r="DD3" s="82">
        <v>10330044</v>
      </c>
      <c r="DE3" s="82">
        <v>9347297</v>
      </c>
      <c r="DF3" s="82" t="e">
        <v>#REF!</v>
      </c>
    </row>
    <row r="4" spans="1:110">
      <c r="A4" s="82" t="s">
        <v>16</v>
      </c>
      <c r="B4" s="82">
        <v>563</v>
      </c>
      <c r="C4" s="82">
        <v>501</v>
      </c>
      <c r="D4" s="82">
        <v>472</v>
      </c>
      <c r="E4" s="82">
        <v>488</v>
      </c>
      <c r="F4" s="82">
        <v>945</v>
      </c>
      <c r="G4" s="82">
        <v>816</v>
      </c>
      <c r="H4" s="82">
        <v>724</v>
      </c>
      <c r="I4" s="82">
        <v>822</v>
      </c>
      <c r="J4" s="82">
        <v>0.70686103050022164</v>
      </c>
      <c r="K4" s="82">
        <v>0.6181086519114688</v>
      </c>
      <c r="L4" s="82">
        <v>0.61854360711261647</v>
      </c>
      <c r="M4" s="82">
        <v>3</v>
      </c>
      <c r="N4" s="82">
        <v>0</v>
      </c>
      <c r="O4" s="82">
        <v>0</v>
      </c>
      <c r="P4" s="82">
        <v>0</v>
      </c>
      <c r="Q4" s="82">
        <v>0</v>
      </c>
      <c r="R4" s="82">
        <v>0</v>
      </c>
      <c r="S4" s="82">
        <v>0</v>
      </c>
      <c r="T4" s="82">
        <v>0</v>
      </c>
      <c r="U4" s="82">
        <v>0</v>
      </c>
      <c r="V4" s="82" t="e">
        <v>#DIV/0!</v>
      </c>
      <c r="W4" s="82" t="e">
        <v>#DIV/0!</v>
      </c>
      <c r="X4" s="82" t="e">
        <v>#DIV/0!</v>
      </c>
      <c r="Y4" s="82">
        <v>806</v>
      </c>
      <c r="Z4" s="82">
        <v>880</v>
      </c>
      <c r="AA4" s="82">
        <v>933</v>
      </c>
      <c r="AB4" s="82">
        <v>1057</v>
      </c>
      <c r="AC4" s="82">
        <v>87</v>
      </c>
      <c r="AD4" s="82">
        <v>83</v>
      </c>
      <c r="AE4" s="82">
        <v>122</v>
      </c>
      <c r="AF4" s="82">
        <v>92</v>
      </c>
      <c r="AG4" s="82">
        <v>2765</v>
      </c>
      <c r="AH4" s="82">
        <v>3018.5</v>
      </c>
      <c r="AI4" s="82">
        <v>3</v>
      </c>
      <c r="AJ4" s="82">
        <v>0</v>
      </c>
      <c r="AK4" s="82">
        <v>0</v>
      </c>
      <c r="AL4" s="82">
        <v>0</v>
      </c>
      <c r="AM4" s="82">
        <v>0</v>
      </c>
      <c r="AN4" s="82">
        <v>0</v>
      </c>
      <c r="AO4" s="82">
        <v>0</v>
      </c>
      <c r="AP4" s="82">
        <v>0</v>
      </c>
      <c r="AQ4" s="82">
        <v>0</v>
      </c>
      <c r="AR4" s="82">
        <v>0.40718612309286245</v>
      </c>
      <c r="AS4" s="82" t="e">
        <v>#DIV/0!</v>
      </c>
      <c r="AT4" s="82" t="e">
        <v>#DIV/0!</v>
      </c>
      <c r="AU4" s="82" t="e">
        <v>#DIV/0!</v>
      </c>
      <c r="AV4" s="82">
        <v>0</v>
      </c>
      <c r="AW4" s="82">
        <v>0</v>
      </c>
      <c r="AX4" s="82">
        <v>0</v>
      </c>
      <c r="AY4" s="82">
        <v>0</v>
      </c>
      <c r="AZ4" s="82">
        <v>0</v>
      </c>
      <c r="BA4" s="82">
        <v>0</v>
      </c>
      <c r="BB4" s="82">
        <v>0</v>
      </c>
      <c r="BC4" s="82">
        <v>0</v>
      </c>
      <c r="BD4" s="82" t="e">
        <v>#DIV/0!</v>
      </c>
      <c r="BE4" s="82" t="e">
        <v>#DIV/0!</v>
      </c>
      <c r="BF4" s="82" t="e">
        <v>#DIV/0!</v>
      </c>
      <c r="BG4" s="82">
        <v>0</v>
      </c>
      <c r="BH4" s="82">
        <v>0</v>
      </c>
      <c r="BI4" s="82">
        <v>0</v>
      </c>
      <c r="BJ4" s="82">
        <v>0</v>
      </c>
      <c r="BK4" s="82">
        <v>0</v>
      </c>
      <c r="BL4" s="82">
        <v>0</v>
      </c>
      <c r="BM4" s="82">
        <v>0</v>
      </c>
      <c r="BN4" s="82">
        <v>0</v>
      </c>
      <c r="BO4" s="82" t="e">
        <v>#DIV/0!</v>
      </c>
      <c r="BP4" s="82" t="e">
        <v>#DIV/0!</v>
      </c>
      <c r="BQ4" s="82" t="e">
        <v>#DIV/0!</v>
      </c>
      <c r="BR4" s="82">
        <v>194</v>
      </c>
      <c r="BS4" s="82">
        <v>215</v>
      </c>
      <c r="BT4" s="82">
        <v>235</v>
      </c>
      <c r="BU4" s="82">
        <v>223</v>
      </c>
      <c r="BV4" s="82">
        <v>194</v>
      </c>
      <c r="BW4" s="82">
        <v>216</v>
      </c>
      <c r="BX4" s="82">
        <v>235</v>
      </c>
      <c r="BY4" s="82">
        <v>226</v>
      </c>
      <c r="BZ4" s="82">
        <v>0.99844961240310082</v>
      </c>
      <c r="CA4" s="82">
        <v>0.99409158050221569</v>
      </c>
      <c r="CB4" s="82">
        <v>1</v>
      </c>
      <c r="CC4" s="82">
        <v>0</v>
      </c>
      <c r="CD4" s="82">
        <v>0</v>
      </c>
      <c r="CE4" s="82">
        <v>0</v>
      </c>
      <c r="CF4" s="82">
        <v>0</v>
      </c>
      <c r="CG4" s="82">
        <v>0</v>
      </c>
      <c r="CH4" s="82">
        <v>0</v>
      </c>
      <c r="CI4" s="82">
        <v>0</v>
      </c>
      <c r="CJ4" s="82">
        <v>0</v>
      </c>
      <c r="CK4" s="82">
        <v>0.60673893582309679</v>
      </c>
      <c r="CL4" s="82" t="e">
        <v>#DIV/0!</v>
      </c>
      <c r="CM4" s="82" t="e">
        <v>#DIV/0!</v>
      </c>
      <c r="CN4" s="82" t="e">
        <v>#DIV/0!</v>
      </c>
      <c r="CO4" s="82">
        <v>37653407</v>
      </c>
      <c r="CP4" s="82">
        <v>39758314</v>
      </c>
      <c r="CQ4" s="82">
        <v>4516</v>
      </c>
      <c r="CR4" s="82">
        <v>4770</v>
      </c>
      <c r="CS4" s="82">
        <v>1.4999999999999999E-2</v>
      </c>
      <c r="CT4" s="82">
        <v>-0.12890917522128248</v>
      </c>
      <c r="CU4" s="82">
        <v>8337.7783436669615</v>
      </c>
      <c r="CV4" s="82">
        <v>8335.0763102725359</v>
      </c>
      <c r="CW4" s="82">
        <v>-3.2407114737920004E-4</v>
      </c>
      <c r="CX4" s="82">
        <v>2</v>
      </c>
      <c r="CY4" s="82">
        <v>74</v>
      </c>
      <c r="CZ4" s="82">
        <v>0</v>
      </c>
      <c r="DA4" s="82">
        <v>0</v>
      </c>
      <c r="DB4" s="82" t="e">
        <v>#REF!</v>
      </c>
      <c r="DC4" s="82">
        <v>80</v>
      </c>
      <c r="DD4" s="82">
        <v>0</v>
      </c>
      <c r="DE4" s="82">
        <v>0</v>
      </c>
      <c r="DF4" s="82" t="e">
        <v>#REF!</v>
      </c>
    </row>
    <row r="5" spans="1:110">
      <c r="A5" s="82" t="s">
        <v>104</v>
      </c>
      <c r="B5" s="82">
        <v>0</v>
      </c>
      <c r="C5" s="82">
        <v>0</v>
      </c>
      <c r="D5" s="82">
        <v>0</v>
      </c>
      <c r="E5" s="82">
        <v>0</v>
      </c>
      <c r="F5" s="82">
        <v>0</v>
      </c>
      <c r="G5" s="82">
        <v>0</v>
      </c>
      <c r="H5" s="82">
        <v>0</v>
      </c>
      <c r="I5" s="82">
        <v>0</v>
      </c>
      <c r="J5" s="82">
        <v>0.76402901250780197</v>
      </c>
      <c r="K5" s="82" t="e">
        <v>#DIV/0!</v>
      </c>
      <c r="L5" s="82" t="e">
        <v>#DIV/0!</v>
      </c>
      <c r="M5" s="82" t="e">
        <v>#DIV/0!</v>
      </c>
      <c r="N5" s="82">
        <v>1892</v>
      </c>
      <c r="O5" s="82">
        <v>1854</v>
      </c>
      <c r="P5" s="82">
        <v>1977</v>
      </c>
      <c r="Q5" s="82">
        <v>1940</v>
      </c>
      <c r="R5" s="82">
        <v>2584</v>
      </c>
      <c r="S5" s="82">
        <v>2628</v>
      </c>
      <c r="T5" s="82">
        <v>2647</v>
      </c>
      <c r="U5" s="82">
        <v>2568</v>
      </c>
      <c r="V5" s="82">
        <v>0.72820969589006235</v>
      </c>
      <c r="W5" s="82">
        <v>0.73581537676909348</v>
      </c>
      <c r="X5" s="82">
        <v>3</v>
      </c>
      <c r="Y5" s="82">
        <v>0</v>
      </c>
      <c r="Z5" s="82">
        <v>0</v>
      </c>
      <c r="AA5" s="82">
        <v>0</v>
      </c>
      <c r="AB5" s="82">
        <v>0</v>
      </c>
      <c r="AC5" s="82">
        <v>0</v>
      </c>
      <c r="AD5" s="82">
        <v>0</v>
      </c>
      <c r="AE5" s="82">
        <v>0</v>
      </c>
      <c r="AF5" s="82">
        <v>0</v>
      </c>
      <c r="AG5" s="82">
        <v>0</v>
      </c>
      <c r="AH5" s="82">
        <v>0</v>
      </c>
      <c r="AI5" s="82">
        <v>1</v>
      </c>
      <c r="AJ5" s="82">
        <v>1374</v>
      </c>
      <c r="AK5" s="82">
        <v>1443</v>
      </c>
      <c r="AL5" s="82">
        <v>1445</v>
      </c>
      <c r="AM5" s="82">
        <v>1440</v>
      </c>
      <c r="AN5" s="82">
        <v>2508</v>
      </c>
      <c r="AO5" s="82">
        <v>2702</v>
      </c>
      <c r="AP5" s="82">
        <v>2645</v>
      </c>
      <c r="AQ5" s="82">
        <v>2663</v>
      </c>
      <c r="AR5" s="82">
        <v>0.48905059050184968</v>
      </c>
      <c r="AS5" s="82">
        <v>0.54258434118395926</v>
      </c>
      <c r="AT5" s="82">
        <v>0.54032459425717849</v>
      </c>
      <c r="AU5" s="82">
        <v>2</v>
      </c>
      <c r="AV5" s="82">
        <v>0</v>
      </c>
      <c r="AW5" s="82">
        <v>0</v>
      </c>
      <c r="AX5" s="82">
        <v>0</v>
      </c>
      <c r="AY5" s="82">
        <v>0</v>
      </c>
      <c r="AZ5" s="82">
        <v>0</v>
      </c>
      <c r="BA5" s="82">
        <v>0</v>
      </c>
      <c r="BB5" s="82">
        <v>0</v>
      </c>
      <c r="BC5" s="82">
        <v>0</v>
      </c>
      <c r="BD5" s="82" t="e">
        <v>#DIV/0!</v>
      </c>
      <c r="BE5" s="82" t="e">
        <v>#DIV/0!</v>
      </c>
      <c r="BF5" s="82" t="e">
        <v>#DIV/0!</v>
      </c>
      <c r="BG5" s="82">
        <v>0</v>
      </c>
      <c r="BH5" s="82">
        <v>0</v>
      </c>
      <c r="BI5" s="82">
        <v>0</v>
      </c>
      <c r="BJ5" s="82">
        <v>0</v>
      </c>
      <c r="BK5" s="82">
        <v>0</v>
      </c>
      <c r="BL5" s="82">
        <v>0</v>
      </c>
      <c r="BM5" s="82">
        <v>0</v>
      </c>
      <c r="BN5" s="82">
        <v>0</v>
      </c>
      <c r="BO5" s="82" t="e">
        <v>#DIV/0!</v>
      </c>
      <c r="BP5" s="82" t="e">
        <v>#DIV/0!</v>
      </c>
      <c r="BQ5" s="82" t="e">
        <v>#DIV/0!</v>
      </c>
      <c r="BR5" s="82">
        <v>755</v>
      </c>
      <c r="BS5" s="82">
        <v>806</v>
      </c>
      <c r="BT5" s="82">
        <v>708</v>
      </c>
      <c r="BU5" s="82">
        <v>933</v>
      </c>
      <c r="BV5" s="82">
        <v>775</v>
      </c>
      <c r="BW5" s="82">
        <v>821</v>
      </c>
      <c r="BX5" s="82">
        <v>727</v>
      </c>
      <c r="BY5" s="82">
        <v>969</v>
      </c>
      <c r="BZ5" s="82">
        <v>0.97675419715884637</v>
      </c>
      <c r="CA5" s="82">
        <v>0.97218911402463248</v>
      </c>
      <c r="CB5" s="82">
        <v>1</v>
      </c>
      <c r="CC5" s="82">
        <v>102483806</v>
      </c>
      <c r="CD5" s="82">
        <v>108556425</v>
      </c>
      <c r="CE5" s="82">
        <v>116562489</v>
      </c>
      <c r="CF5" s="82">
        <v>135403613</v>
      </c>
      <c r="CG5" s="82">
        <v>167193885</v>
      </c>
      <c r="CH5" s="82">
        <v>179525010</v>
      </c>
      <c r="CI5" s="82">
        <v>193645729</v>
      </c>
      <c r="CJ5" s="82">
        <v>201136276</v>
      </c>
      <c r="CK5" s="82">
        <v>0.64289308070936546</v>
      </c>
      <c r="CL5" s="82">
        <v>0.60626233741015589</v>
      </c>
      <c r="CM5" s="82">
        <v>0.62775226069631063</v>
      </c>
      <c r="CN5" s="82">
        <v>3</v>
      </c>
      <c r="CO5" s="82">
        <v>0</v>
      </c>
      <c r="CP5" s="82">
        <v>0</v>
      </c>
      <c r="CQ5" s="82">
        <v>0</v>
      </c>
      <c r="CR5" s="82">
        <v>0</v>
      </c>
      <c r="CS5" s="82">
        <v>1.4999999999999999E-2</v>
      </c>
      <c r="CT5" s="82">
        <v>-8.3463248574890112E-2</v>
      </c>
      <c r="CU5" s="82" t="e">
        <v>#DIV/0!</v>
      </c>
      <c r="CV5" s="82" t="e">
        <v>#DIV/0!</v>
      </c>
      <c r="CW5" s="82" t="e">
        <v>#DIV/0!</v>
      </c>
      <c r="CX5" s="82" t="e">
        <v>#DIV/0!</v>
      </c>
      <c r="CY5" s="82">
        <v>436</v>
      </c>
      <c r="CZ5" s="82">
        <v>534</v>
      </c>
      <c r="DA5" s="82">
        <v>522</v>
      </c>
      <c r="DB5" s="82" t="e">
        <v>#REF!</v>
      </c>
      <c r="DC5" s="82">
        <v>314</v>
      </c>
      <c r="DD5" s="82">
        <v>301</v>
      </c>
      <c r="DE5" s="82">
        <v>312</v>
      </c>
      <c r="DF5" s="82" t="e">
        <v>#REF!</v>
      </c>
    </row>
    <row r="6" spans="1:110">
      <c r="A6" s="82" t="s">
        <v>580</v>
      </c>
      <c r="B6" s="82">
        <v>567</v>
      </c>
      <c r="C6" s="82">
        <v>635</v>
      </c>
      <c r="D6" s="82">
        <v>635</v>
      </c>
      <c r="E6" s="82">
        <v>622</v>
      </c>
      <c r="F6" s="82">
        <v>938</v>
      </c>
      <c r="G6" s="82">
        <v>937</v>
      </c>
      <c r="H6" s="82">
        <v>957</v>
      </c>
      <c r="I6" s="82">
        <v>999</v>
      </c>
      <c r="J6" s="82">
        <v>0.63830154959846164</v>
      </c>
      <c r="K6" s="82">
        <v>0.64865819209039544</v>
      </c>
      <c r="L6" s="82">
        <v>0.6539923954372624</v>
      </c>
      <c r="M6" s="82">
        <v>3</v>
      </c>
      <c r="N6" s="82">
        <v>0</v>
      </c>
      <c r="O6" s="82">
        <v>0</v>
      </c>
      <c r="P6" s="82">
        <v>0</v>
      </c>
      <c r="Q6" s="82">
        <v>0</v>
      </c>
      <c r="R6" s="82">
        <v>0</v>
      </c>
      <c r="S6" s="82">
        <v>0</v>
      </c>
      <c r="T6" s="82">
        <v>0</v>
      </c>
      <c r="U6" s="82">
        <v>0</v>
      </c>
      <c r="V6" s="82" t="e">
        <v>#DIV/0!</v>
      </c>
      <c r="W6" s="82" t="e">
        <v>#DIV/0!</v>
      </c>
      <c r="X6" s="82" t="e">
        <v>#DIV/0!</v>
      </c>
      <c r="Y6" s="82">
        <v>0</v>
      </c>
      <c r="Z6" s="82">
        <v>0</v>
      </c>
      <c r="AA6" s="82">
        <v>0</v>
      </c>
      <c r="AB6" s="82">
        <v>0</v>
      </c>
      <c r="AC6" s="82">
        <v>0</v>
      </c>
      <c r="AD6" s="82">
        <v>0</v>
      </c>
      <c r="AE6" s="82">
        <v>0</v>
      </c>
      <c r="AF6" s="82">
        <v>0</v>
      </c>
      <c r="AG6" s="82">
        <v>0</v>
      </c>
      <c r="AH6" s="82">
        <v>0</v>
      </c>
      <c r="AI6" s="82">
        <v>1</v>
      </c>
      <c r="AJ6" s="82">
        <v>336</v>
      </c>
      <c r="AK6" s="82">
        <v>326</v>
      </c>
      <c r="AL6" s="82">
        <v>280</v>
      </c>
      <c r="AM6" s="82">
        <v>307</v>
      </c>
      <c r="AN6" s="82">
        <v>1079</v>
      </c>
      <c r="AO6" s="82">
        <v>1131</v>
      </c>
      <c r="AP6" s="82">
        <v>994</v>
      </c>
      <c r="AQ6" s="82">
        <v>1021</v>
      </c>
      <c r="AR6" s="82">
        <v>0.29591652309043615</v>
      </c>
      <c r="AS6" s="82">
        <v>0.29400749063670412</v>
      </c>
      <c r="AT6" s="82">
        <v>0.29020979020979021</v>
      </c>
      <c r="AU6" s="82">
        <v>1</v>
      </c>
      <c r="AV6" s="82">
        <v>355</v>
      </c>
      <c r="AW6" s="82">
        <v>312</v>
      </c>
      <c r="AX6" s="82">
        <v>326</v>
      </c>
      <c r="AY6" s="82">
        <v>366</v>
      </c>
      <c r="AZ6" s="82">
        <v>685</v>
      </c>
      <c r="BA6" s="82">
        <v>629</v>
      </c>
      <c r="BB6" s="82">
        <v>553</v>
      </c>
      <c r="BC6" s="82">
        <v>663</v>
      </c>
      <c r="BD6" s="82">
        <v>0.53186930905195495</v>
      </c>
      <c r="BE6" s="82">
        <v>0.5441734417344174</v>
      </c>
      <c r="BF6" s="82">
        <v>3</v>
      </c>
      <c r="BG6" s="82">
        <v>0</v>
      </c>
      <c r="BH6" s="82">
        <v>0</v>
      </c>
      <c r="BI6" s="82">
        <v>0</v>
      </c>
      <c r="BJ6" s="82">
        <v>0</v>
      </c>
      <c r="BK6" s="82">
        <v>0</v>
      </c>
      <c r="BL6" s="82">
        <v>0</v>
      </c>
      <c r="BM6" s="82">
        <v>0</v>
      </c>
      <c r="BN6" s="82">
        <v>0</v>
      </c>
      <c r="BO6" s="82" t="e">
        <v>#DIV/0!</v>
      </c>
      <c r="BP6" s="82" t="e">
        <v>#DIV/0!</v>
      </c>
      <c r="BQ6" s="82" t="e">
        <v>#DIV/0!</v>
      </c>
      <c r="BR6" s="82">
        <v>0</v>
      </c>
      <c r="BS6" s="82">
        <v>0</v>
      </c>
      <c r="BT6" s="82">
        <v>0</v>
      </c>
      <c r="BU6" s="82">
        <v>0</v>
      </c>
      <c r="BV6" s="82">
        <v>0</v>
      </c>
      <c r="BW6" s="82">
        <v>0</v>
      </c>
      <c r="BX6" s="82">
        <v>0</v>
      </c>
      <c r="BY6" s="82">
        <v>0</v>
      </c>
      <c r="BZ6" s="82" t="e">
        <v>#DIV/0!</v>
      </c>
      <c r="CA6" s="82" t="e">
        <v>#DIV/0!</v>
      </c>
      <c r="CB6" s="82" t="e">
        <v>#DIV/0!</v>
      </c>
      <c r="CC6" s="82">
        <v>23080522</v>
      </c>
      <c r="CD6" s="82">
        <v>23886487</v>
      </c>
      <c r="CE6" s="82">
        <v>26038609</v>
      </c>
      <c r="CF6" s="82">
        <v>29906566</v>
      </c>
      <c r="CG6" s="82">
        <v>40900402</v>
      </c>
      <c r="CH6" s="82">
        <v>42577781</v>
      </c>
      <c r="CI6" s="82">
        <v>45815073</v>
      </c>
      <c r="CJ6" s="82">
        <v>48518575</v>
      </c>
      <c r="CK6" s="82">
        <v>0.61736588280930904</v>
      </c>
      <c r="CL6" s="82">
        <v>0.56465139991524382</v>
      </c>
      <c r="CM6" s="82">
        <v>0.58308983101768663</v>
      </c>
      <c r="CN6" s="82">
        <v>3</v>
      </c>
      <c r="CO6" s="82">
        <v>0</v>
      </c>
      <c r="CP6" s="82">
        <v>0</v>
      </c>
      <c r="CQ6" s="82">
        <v>0</v>
      </c>
      <c r="CR6" s="82">
        <v>0</v>
      </c>
      <c r="CS6" s="82">
        <v>1.4999999999999999E-2</v>
      </c>
      <c r="CT6" s="82">
        <v>-0.14235830215918566</v>
      </c>
      <c r="CU6" s="82" t="e">
        <v>#DIV/0!</v>
      </c>
      <c r="CV6" s="82" t="e">
        <v>#DIV/0!</v>
      </c>
      <c r="CW6" s="82" t="e">
        <v>#DIV/0!</v>
      </c>
      <c r="CX6" s="82" t="e">
        <v>#DIV/0!</v>
      </c>
      <c r="CY6" s="82">
        <v>165</v>
      </c>
      <c r="CZ6" s="82">
        <v>80</v>
      </c>
      <c r="DA6" s="82">
        <v>134</v>
      </c>
      <c r="DB6" s="82" t="e">
        <v>#REF!</v>
      </c>
      <c r="DC6" s="82">
        <v>0</v>
      </c>
      <c r="DD6" s="82">
        <v>0</v>
      </c>
      <c r="DE6" s="82">
        <v>0</v>
      </c>
      <c r="DF6" s="82" t="e">
        <v>#REF!</v>
      </c>
    </row>
    <row r="7" spans="1:110">
      <c r="A7" s="82" t="s">
        <v>23</v>
      </c>
      <c r="B7" s="82">
        <v>1199</v>
      </c>
      <c r="C7" s="82">
        <v>1195</v>
      </c>
      <c r="D7" s="82">
        <v>1124</v>
      </c>
      <c r="E7" s="82">
        <v>1168</v>
      </c>
      <c r="F7" s="82">
        <v>1367</v>
      </c>
      <c r="G7" s="82">
        <v>1404</v>
      </c>
      <c r="H7" s="82">
        <v>1334</v>
      </c>
      <c r="I7" s="82">
        <v>1341</v>
      </c>
      <c r="J7" s="82">
        <v>0.80395831768316872</v>
      </c>
      <c r="K7" s="82">
        <v>0.85700365408038981</v>
      </c>
      <c r="L7" s="82">
        <v>0.85486638882078936</v>
      </c>
      <c r="M7" s="82">
        <v>2</v>
      </c>
      <c r="N7" s="82">
        <v>1202</v>
      </c>
      <c r="O7" s="82">
        <v>1140</v>
      </c>
      <c r="P7" s="82">
        <v>1147</v>
      </c>
      <c r="Q7" s="82">
        <v>0</v>
      </c>
      <c r="R7" s="82">
        <v>1404</v>
      </c>
      <c r="S7" s="82">
        <v>1334</v>
      </c>
      <c r="T7" s="82">
        <v>1339</v>
      </c>
      <c r="U7" s="82">
        <v>0</v>
      </c>
      <c r="V7" s="82">
        <v>0.85577630610743194</v>
      </c>
      <c r="W7" s="82">
        <v>0.85559296670407781</v>
      </c>
      <c r="X7" s="82">
        <v>1</v>
      </c>
      <c r="Y7" s="82">
        <v>1326</v>
      </c>
      <c r="Z7" s="82">
        <v>1347</v>
      </c>
      <c r="AA7" s="82">
        <v>1477</v>
      </c>
      <c r="AB7" s="82">
        <v>1445</v>
      </c>
      <c r="AC7" s="82">
        <v>198</v>
      </c>
      <c r="AD7" s="82">
        <v>204</v>
      </c>
      <c r="AE7" s="82">
        <v>253</v>
      </c>
      <c r="AF7" s="82">
        <v>235</v>
      </c>
      <c r="AG7" s="82">
        <v>4477.5</v>
      </c>
      <c r="AH7" s="82">
        <v>4615</v>
      </c>
      <c r="AI7" s="82">
        <v>3</v>
      </c>
      <c r="AJ7" s="82">
        <v>1036</v>
      </c>
      <c r="AK7" s="82">
        <v>1010</v>
      </c>
      <c r="AL7" s="82">
        <v>937</v>
      </c>
      <c r="AM7" s="82">
        <v>1046</v>
      </c>
      <c r="AN7" s="82">
        <v>1456</v>
      </c>
      <c r="AO7" s="82">
        <v>1441</v>
      </c>
      <c r="AP7" s="82">
        <v>1310</v>
      </c>
      <c r="AQ7" s="82">
        <v>1477</v>
      </c>
      <c r="AR7" s="82">
        <v>0.59003955392748786</v>
      </c>
      <c r="AS7" s="82">
        <v>0.70905633468029472</v>
      </c>
      <c r="AT7" s="82">
        <v>0.70789971617786185</v>
      </c>
      <c r="AU7" s="82">
        <v>2</v>
      </c>
      <c r="AV7" s="82">
        <v>680</v>
      </c>
      <c r="AW7" s="82">
        <v>515</v>
      </c>
      <c r="AX7" s="82">
        <v>473</v>
      </c>
      <c r="AY7" s="82">
        <v>0</v>
      </c>
      <c r="AZ7" s="82">
        <v>744</v>
      </c>
      <c r="BA7" s="82">
        <v>565</v>
      </c>
      <c r="BB7" s="82">
        <v>530</v>
      </c>
      <c r="BC7" s="82">
        <v>0</v>
      </c>
      <c r="BD7" s="82">
        <v>0.90701468189233281</v>
      </c>
      <c r="BE7" s="82">
        <v>0.90228310502283104</v>
      </c>
      <c r="BF7" s="82">
        <v>1</v>
      </c>
      <c r="BG7" s="82">
        <v>881</v>
      </c>
      <c r="BH7" s="82">
        <v>758</v>
      </c>
      <c r="BI7" s="82">
        <v>658</v>
      </c>
      <c r="BJ7" s="82">
        <v>671</v>
      </c>
      <c r="BK7" s="82">
        <v>1120</v>
      </c>
      <c r="BL7" s="82">
        <v>895</v>
      </c>
      <c r="BM7" s="82">
        <v>879</v>
      </c>
      <c r="BN7" s="82">
        <v>912</v>
      </c>
      <c r="BO7" s="82">
        <v>0.79371112646855568</v>
      </c>
      <c r="BP7" s="82">
        <v>0.77699180938198065</v>
      </c>
      <c r="BQ7" s="82">
        <v>1</v>
      </c>
      <c r="BR7" s="82">
        <v>0</v>
      </c>
      <c r="BS7" s="82">
        <v>1</v>
      </c>
      <c r="BT7" s="82">
        <v>1</v>
      </c>
      <c r="BU7" s="82">
        <v>4</v>
      </c>
      <c r="BV7" s="82">
        <v>0</v>
      </c>
      <c r="BW7" s="82">
        <v>2</v>
      </c>
      <c r="BX7" s="82">
        <v>3</v>
      </c>
      <c r="BY7" s="82">
        <v>4</v>
      </c>
      <c r="BZ7" s="82">
        <v>0.4</v>
      </c>
      <c r="CA7" s="82">
        <v>0.66666666666666663</v>
      </c>
      <c r="CB7" s="82">
        <v>3</v>
      </c>
      <c r="CC7" s="82">
        <v>40515548</v>
      </c>
      <c r="CD7" s="82">
        <v>44639512</v>
      </c>
      <c r="CE7" s="82">
        <v>50982441</v>
      </c>
      <c r="CF7" s="82">
        <v>49028914</v>
      </c>
      <c r="CG7" s="82">
        <v>67540036</v>
      </c>
      <c r="CH7" s="82">
        <v>71204107</v>
      </c>
      <c r="CI7" s="82">
        <v>74033136</v>
      </c>
      <c r="CJ7" s="82">
        <v>72922051</v>
      </c>
      <c r="CK7" s="82">
        <v>0.58645378977922091</v>
      </c>
      <c r="CL7" s="82">
        <v>0.63981220946057871</v>
      </c>
      <c r="CM7" s="82">
        <v>0.66305159110021694</v>
      </c>
      <c r="CN7" s="82">
        <v>3</v>
      </c>
      <c r="CO7" s="82">
        <v>67163851</v>
      </c>
      <c r="CP7" s="82">
        <v>65253497</v>
      </c>
      <c r="CQ7" s="82">
        <v>5737</v>
      </c>
      <c r="CR7" s="82">
        <v>5665</v>
      </c>
      <c r="CS7" s="82">
        <v>1.4999999999999999E-2</v>
      </c>
      <c r="CT7" s="82">
        <v>-5.6727159546154815E-2</v>
      </c>
      <c r="CU7" s="82">
        <v>11707.138051246297</v>
      </c>
      <c r="CV7" s="82">
        <v>11518.710856134157</v>
      </c>
      <c r="CW7" s="82">
        <v>-1.6095069032869214E-2</v>
      </c>
      <c r="CX7" s="82">
        <v>2</v>
      </c>
      <c r="CY7" s="82">
        <v>774</v>
      </c>
      <c r="CZ7" s="82">
        <v>810</v>
      </c>
      <c r="DA7" s="82">
        <v>739</v>
      </c>
      <c r="DB7" s="82" t="e">
        <v>#REF!</v>
      </c>
      <c r="DC7" s="82">
        <v>1109</v>
      </c>
      <c r="DD7" s="82">
        <v>1137</v>
      </c>
      <c r="DE7" s="82">
        <v>1123</v>
      </c>
      <c r="DF7" s="82" t="e">
        <v>#REF!</v>
      </c>
    </row>
    <row r="8" spans="1:110">
      <c r="A8" s="82" t="s">
        <v>13</v>
      </c>
      <c r="B8" s="82">
        <v>0</v>
      </c>
      <c r="C8" s="82">
        <v>0</v>
      </c>
      <c r="D8" s="82">
        <v>0</v>
      </c>
      <c r="E8" s="82">
        <v>0</v>
      </c>
      <c r="F8" s="82">
        <v>0</v>
      </c>
      <c r="G8" s="82">
        <v>0</v>
      </c>
      <c r="H8" s="82">
        <v>0</v>
      </c>
      <c r="I8" s="82">
        <v>0</v>
      </c>
      <c r="J8" s="82">
        <v>0.6602771391812372</v>
      </c>
      <c r="K8" s="82" t="e">
        <v>#DIV/0!</v>
      </c>
      <c r="L8" s="82" t="e">
        <v>#DIV/0!</v>
      </c>
      <c r="M8" s="82" t="e">
        <v>#DIV/0!</v>
      </c>
      <c r="N8" s="82">
        <v>220</v>
      </c>
      <c r="O8" s="82">
        <v>221</v>
      </c>
      <c r="P8" s="82">
        <v>192</v>
      </c>
      <c r="Q8" s="82">
        <v>155</v>
      </c>
      <c r="R8" s="82">
        <v>546</v>
      </c>
      <c r="S8" s="82">
        <v>706</v>
      </c>
      <c r="T8" s="82">
        <v>561</v>
      </c>
      <c r="U8" s="82">
        <v>606</v>
      </c>
      <c r="V8" s="82">
        <v>0.34914506343077772</v>
      </c>
      <c r="W8" s="82">
        <v>0.30325680726107851</v>
      </c>
      <c r="X8" s="82">
        <v>1</v>
      </c>
      <c r="Y8" s="82">
        <v>454</v>
      </c>
      <c r="Z8" s="82">
        <v>393</v>
      </c>
      <c r="AA8" s="82">
        <v>432</v>
      </c>
      <c r="AB8" s="82">
        <v>395</v>
      </c>
      <c r="AC8" s="82">
        <v>76</v>
      </c>
      <c r="AD8" s="82">
        <v>52</v>
      </c>
      <c r="AE8" s="82">
        <v>42</v>
      </c>
      <c r="AF8" s="82">
        <v>75</v>
      </c>
      <c r="AG8" s="82">
        <v>1364</v>
      </c>
      <c r="AH8" s="82">
        <v>1304.5</v>
      </c>
      <c r="AI8" s="82">
        <v>1</v>
      </c>
      <c r="AJ8" s="82">
        <v>87</v>
      </c>
      <c r="AK8" s="82">
        <v>97</v>
      </c>
      <c r="AL8" s="82">
        <v>99</v>
      </c>
      <c r="AM8" s="82">
        <v>114</v>
      </c>
      <c r="AN8" s="82">
        <v>396</v>
      </c>
      <c r="AO8" s="82">
        <v>380</v>
      </c>
      <c r="AP8" s="82">
        <v>397</v>
      </c>
      <c r="AQ8" s="82">
        <v>493</v>
      </c>
      <c r="AR8" s="82">
        <v>0.33123935599284438</v>
      </c>
      <c r="AS8" s="82">
        <v>0.24126172208013641</v>
      </c>
      <c r="AT8" s="82">
        <v>0.24409448818897639</v>
      </c>
      <c r="AU8" s="82">
        <v>3</v>
      </c>
      <c r="AV8" s="82">
        <v>0</v>
      </c>
      <c r="AW8" s="82">
        <v>0</v>
      </c>
      <c r="AX8" s="82">
        <v>0</v>
      </c>
      <c r="AY8" s="82">
        <v>0</v>
      </c>
      <c r="AZ8" s="82">
        <v>0</v>
      </c>
      <c r="BA8" s="82">
        <v>0</v>
      </c>
      <c r="BB8" s="82">
        <v>0</v>
      </c>
      <c r="BC8" s="82">
        <v>0</v>
      </c>
      <c r="BD8" s="82" t="e">
        <v>#DIV/0!</v>
      </c>
      <c r="BE8" s="82" t="e">
        <v>#DIV/0!</v>
      </c>
      <c r="BF8" s="82" t="e">
        <v>#DIV/0!</v>
      </c>
      <c r="BG8" s="82">
        <v>0</v>
      </c>
      <c r="BH8" s="82">
        <v>0</v>
      </c>
      <c r="BI8" s="82">
        <v>0</v>
      </c>
      <c r="BJ8" s="82">
        <v>0</v>
      </c>
      <c r="BK8" s="82">
        <v>0</v>
      </c>
      <c r="BL8" s="82">
        <v>0</v>
      </c>
      <c r="BM8" s="82">
        <v>0</v>
      </c>
      <c r="BN8" s="82">
        <v>0</v>
      </c>
      <c r="BO8" s="82" t="e">
        <v>#DIV/0!</v>
      </c>
      <c r="BP8" s="82" t="e">
        <v>#DIV/0!</v>
      </c>
      <c r="BQ8" s="82" t="e">
        <v>#DIV/0!</v>
      </c>
      <c r="BR8" s="82">
        <v>64</v>
      </c>
      <c r="BS8" s="82">
        <v>62</v>
      </c>
      <c r="BT8" s="82">
        <v>72</v>
      </c>
      <c r="BU8" s="82">
        <v>60</v>
      </c>
      <c r="BV8" s="82">
        <v>93</v>
      </c>
      <c r="BW8" s="82">
        <v>84</v>
      </c>
      <c r="BX8" s="82">
        <v>110</v>
      </c>
      <c r="BY8" s="82">
        <v>83</v>
      </c>
      <c r="BZ8" s="82">
        <v>0.68989547038327526</v>
      </c>
      <c r="CA8" s="82">
        <v>0.70036101083032487</v>
      </c>
      <c r="CB8" s="82">
        <v>3</v>
      </c>
      <c r="CC8" s="82">
        <v>18543409</v>
      </c>
      <c r="CD8" s="82">
        <v>20660088</v>
      </c>
      <c r="CE8" s="82">
        <v>22134389</v>
      </c>
      <c r="CF8" s="82">
        <v>28915542</v>
      </c>
      <c r="CG8" s="82">
        <v>33966216</v>
      </c>
      <c r="CH8" s="82">
        <v>38653594</v>
      </c>
      <c r="CI8" s="82">
        <v>40656382</v>
      </c>
      <c r="CJ8" s="82">
        <v>44096884</v>
      </c>
      <c r="CK8" s="82">
        <v>0.54938221550106547</v>
      </c>
      <c r="CL8" s="82">
        <v>0.5414896538894951</v>
      </c>
      <c r="CM8" s="82">
        <v>0.58108616490201603</v>
      </c>
      <c r="CN8" s="82">
        <v>3</v>
      </c>
      <c r="CO8" s="82">
        <v>0</v>
      </c>
      <c r="CP8" s="82">
        <v>0</v>
      </c>
      <c r="CQ8" s="82">
        <v>0</v>
      </c>
      <c r="CR8" s="82">
        <v>0</v>
      </c>
      <c r="CS8" s="82">
        <v>1.4999999999999999E-2</v>
      </c>
      <c r="CT8" s="82">
        <v>-0.12242676715377854</v>
      </c>
      <c r="CU8" s="82" t="e">
        <v>#DIV/0!</v>
      </c>
      <c r="CV8" s="82" t="e">
        <v>#DIV/0!</v>
      </c>
      <c r="CW8" s="82" t="e">
        <v>#DIV/0!</v>
      </c>
      <c r="CX8" s="82" t="e">
        <v>#DIV/0!</v>
      </c>
      <c r="CY8" s="82">
        <v>347</v>
      </c>
      <c r="CZ8" s="82">
        <v>390</v>
      </c>
      <c r="DA8" s="82">
        <v>352</v>
      </c>
      <c r="DB8" s="82" t="e">
        <v>#REF!</v>
      </c>
      <c r="DC8" s="82">
        <v>546</v>
      </c>
      <c r="DD8" s="82">
        <v>706</v>
      </c>
      <c r="DE8" s="82">
        <v>561</v>
      </c>
      <c r="DF8" s="82" t="e">
        <v>#REF!</v>
      </c>
    </row>
    <row r="9" spans="1:110">
      <c r="A9" s="82" t="s">
        <v>21</v>
      </c>
      <c r="B9" s="82">
        <v>979</v>
      </c>
      <c r="C9" s="82">
        <v>1182</v>
      </c>
      <c r="D9" s="82">
        <v>1244</v>
      </c>
      <c r="E9" s="82">
        <v>1135</v>
      </c>
      <c r="F9" s="82">
        <v>1387</v>
      </c>
      <c r="G9" s="82">
        <v>1651</v>
      </c>
      <c r="H9" s="82">
        <v>1678</v>
      </c>
      <c r="I9" s="82">
        <v>1644</v>
      </c>
      <c r="J9" s="82">
        <v>0.72079517816084315</v>
      </c>
      <c r="K9" s="82">
        <v>0.72201017811704837</v>
      </c>
      <c r="L9" s="82">
        <v>0.71606676050673634</v>
      </c>
      <c r="M9" s="82">
        <v>1</v>
      </c>
      <c r="N9" s="82" t="e">
        <v>#REF!</v>
      </c>
      <c r="O9" s="82" t="e">
        <v>#REF!</v>
      </c>
      <c r="P9" s="82" t="e">
        <v>#REF!</v>
      </c>
      <c r="Q9" s="82" t="e">
        <v>#REF!</v>
      </c>
      <c r="R9" s="82" t="e">
        <v>#REF!</v>
      </c>
      <c r="S9" s="82" t="e">
        <v>#REF!</v>
      </c>
      <c r="T9" s="82" t="e">
        <v>#REF!</v>
      </c>
      <c r="U9" s="82" t="e">
        <v>#REF!</v>
      </c>
      <c r="V9" s="82" t="e">
        <v>#REF!</v>
      </c>
      <c r="W9" s="82" t="e">
        <v>#REF!</v>
      </c>
      <c r="X9" s="82" t="e">
        <v>#REF!</v>
      </c>
      <c r="Y9" s="82">
        <v>1738</v>
      </c>
      <c r="Z9" s="82">
        <v>1824</v>
      </c>
      <c r="AA9" s="82">
        <v>1745</v>
      </c>
      <c r="AB9" s="82">
        <v>1772</v>
      </c>
      <c r="AC9" s="82">
        <v>286</v>
      </c>
      <c r="AD9" s="82">
        <v>290</v>
      </c>
      <c r="AE9" s="82">
        <v>262</v>
      </c>
      <c r="AF9" s="82">
        <v>287</v>
      </c>
      <c r="AG9" s="82">
        <v>5726</v>
      </c>
      <c r="AH9" s="82">
        <v>5760.5</v>
      </c>
      <c r="AI9" s="82">
        <v>3</v>
      </c>
      <c r="AJ9" s="82" t="e">
        <v>#REF!</v>
      </c>
      <c r="AK9" s="82" t="e">
        <v>#REF!</v>
      </c>
      <c r="AL9" s="82" t="e">
        <v>#REF!</v>
      </c>
      <c r="AM9" s="82" t="e">
        <v>#REF!</v>
      </c>
      <c r="AN9" s="82" t="e">
        <v>#REF!</v>
      </c>
      <c r="AO9" s="82" t="e">
        <v>#REF!</v>
      </c>
      <c r="AP9" s="82" t="e">
        <v>#REF!</v>
      </c>
      <c r="AQ9" s="82" t="e">
        <v>#REF!</v>
      </c>
      <c r="AR9" s="82" t="e">
        <v>#REF!</v>
      </c>
      <c r="AS9" s="82" t="e">
        <v>#REF!</v>
      </c>
      <c r="AT9" s="82" t="e">
        <v>#REF!</v>
      </c>
      <c r="AU9" s="82" t="e">
        <v>#REF!</v>
      </c>
      <c r="AV9" s="82" t="e">
        <v>#REF!</v>
      </c>
      <c r="AW9" s="82" t="e">
        <v>#REF!</v>
      </c>
      <c r="AX9" s="82" t="e">
        <v>#REF!</v>
      </c>
      <c r="AY9" s="82" t="e">
        <v>#REF!</v>
      </c>
      <c r="AZ9" s="82" t="e">
        <v>#REF!</v>
      </c>
      <c r="BA9" s="82" t="e">
        <v>#REF!</v>
      </c>
      <c r="BB9" s="82" t="e">
        <v>#REF!</v>
      </c>
      <c r="BC9" s="82" t="e">
        <v>#REF!</v>
      </c>
      <c r="BD9" s="82" t="e">
        <v>#REF!</v>
      </c>
      <c r="BE9" s="82" t="e">
        <v>#REF!</v>
      </c>
      <c r="BF9" s="82" t="e">
        <v>#REF!</v>
      </c>
      <c r="BG9" s="82" t="e">
        <v>#REF!</v>
      </c>
      <c r="BH9" s="82" t="e">
        <v>#REF!</v>
      </c>
      <c r="BI9" s="82" t="e">
        <v>#REF!</v>
      </c>
      <c r="BJ9" s="82" t="e">
        <v>#REF!</v>
      </c>
      <c r="BK9" s="82" t="e">
        <v>#REF!</v>
      </c>
      <c r="BL9" s="82" t="e">
        <v>#REF!</v>
      </c>
      <c r="BM9" s="82" t="e">
        <v>#REF!</v>
      </c>
      <c r="BN9" s="82" t="e">
        <v>#REF!</v>
      </c>
      <c r="BO9" s="82" t="e">
        <v>#REF!</v>
      </c>
      <c r="BP9" s="82" t="e">
        <v>#REF!</v>
      </c>
      <c r="BQ9" s="82" t="e">
        <v>#REF!</v>
      </c>
      <c r="BR9" s="82">
        <v>191</v>
      </c>
      <c r="BS9" s="82">
        <v>173</v>
      </c>
      <c r="BT9" s="82">
        <v>209</v>
      </c>
      <c r="BU9" s="82">
        <v>172</v>
      </c>
      <c r="BV9" s="82">
        <v>313</v>
      </c>
      <c r="BW9" s="82">
        <v>281</v>
      </c>
      <c r="BX9" s="82">
        <v>310</v>
      </c>
      <c r="BY9" s="82">
        <v>256</v>
      </c>
      <c r="BZ9" s="82">
        <v>0.63384955752212391</v>
      </c>
      <c r="CA9" s="82">
        <v>0.65407319952774501</v>
      </c>
      <c r="CB9" s="82">
        <v>3</v>
      </c>
      <c r="CC9" s="82">
        <v>48481315</v>
      </c>
      <c r="CD9" s="82">
        <v>60760655</v>
      </c>
      <c r="CE9" s="82">
        <v>64882998</v>
      </c>
      <c r="CF9" s="82">
        <v>65936044</v>
      </c>
      <c r="CG9" s="82">
        <v>89625683</v>
      </c>
      <c r="CH9" s="82">
        <v>98556438</v>
      </c>
      <c r="CI9" s="82">
        <v>105116288</v>
      </c>
      <c r="CJ9" s="82">
        <v>107150920</v>
      </c>
      <c r="CK9" s="82">
        <v>0.74491238560270467</v>
      </c>
      <c r="CL9" s="82">
        <v>0.59367852895512974</v>
      </c>
      <c r="CM9" s="82">
        <v>0.61636139806429013</v>
      </c>
      <c r="CN9" s="82">
        <v>3</v>
      </c>
      <c r="CO9" s="82" t="e">
        <v>#REF!</v>
      </c>
      <c r="CP9" s="82" t="e">
        <v>#REF!</v>
      </c>
      <c r="CQ9" s="82" t="e">
        <v>#REF!</v>
      </c>
      <c r="CR9" s="82" t="e">
        <v>#REF!</v>
      </c>
      <c r="CS9" s="82" t="e">
        <v>#REF!</v>
      </c>
      <c r="CT9" s="82" t="e">
        <v>#REF!</v>
      </c>
      <c r="CU9" s="82" t="e">
        <v>#REF!</v>
      </c>
      <c r="CV9" s="82" t="e">
        <v>#REF!</v>
      </c>
      <c r="CW9" s="82" t="e">
        <v>#REF!</v>
      </c>
      <c r="CX9" s="82" t="e">
        <v>#REF!</v>
      </c>
      <c r="CY9" s="82">
        <v>32</v>
      </c>
      <c r="CZ9" s="82">
        <v>32</v>
      </c>
      <c r="DA9" s="82">
        <v>40</v>
      </c>
      <c r="DB9" s="82" t="e">
        <v>#REF!</v>
      </c>
      <c r="DC9" s="82">
        <v>45</v>
      </c>
      <c r="DD9" s="82">
        <v>45</v>
      </c>
      <c r="DE9" s="82">
        <v>45</v>
      </c>
      <c r="DF9" s="82" t="e">
        <v>#REF!</v>
      </c>
    </row>
    <row r="10" spans="1:110">
      <c r="A10" s="82" t="s">
        <v>25</v>
      </c>
      <c r="B10" s="82">
        <v>1115</v>
      </c>
      <c r="C10" s="82">
        <v>1091</v>
      </c>
      <c r="D10" s="82">
        <v>1164</v>
      </c>
      <c r="E10" s="82">
        <v>1084</v>
      </c>
      <c r="F10" s="82">
        <v>1592</v>
      </c>
      <c r="G10" s="82">
        <v>1554</v>
      </c>
      <c r="H10" s="82">
        <v>1613</v>
      </c>
      <c r="I10" s="82">
        <v>1504</v>
      </c>
      <c r="J10" s="82">
        <v>0.73359460566402812</v>
      </c>
      <c r="K10" s="82">
        <v>0.70813196049590255</v>
      </c>
      <c r="L10" s="82">
        <v>0.7148362235067437</v>
      </c>
      <c r="M10" s="82">
        <v>3</v>
      </c>
      <c r="N10" s="82">
        <v>1135</v>
      </c>
      <c r="O10" s="82">
        <v>1048</v>
      </c>
      <c r="P10" s="82">
        <v>1089</v>
      </c>
      <c r="Q10" s="82">
        <v>1126</v>
      </c>
      <c r="R10" s="82">
        <v>1586</v>
      </c>
      <c r="S10" s="82">
        <v>1479</v>
      </c>
      <c r="T10" s="82">
        <v>1547</v>
      </c>
      <c r="U10" s="82">
        <v>1649</v>
      </c>
      <c r="V10" s="82">
        <v>0.70945359930615781</v>
      </c>
      <c r="W10" s="82">
        <v>0.6979679144385027</v>
      </c>
      <c r="X10" s="82">
        <v>1</v>
      </c>
      <c r="Y10" s="82">
        <v>1817</v>
      </c>
      <c r="Z10" s="82">
        <v>1928</v>
      </c>
      <c r="AA10" s="82">
        <v>1995</v>
      </c>
      <c r="AB10" s="82">
        <v>2036</v>
      </c>
      <c r="AC10" s="82">
        <v>421</v>
      </c>
      <c r="AD10" s="82">
        <v>426</v>
      </c>
      <c r="AE10" s="82">
        <v>488</v>
      </c>
      <c r="AF10" s="82">
        <v>583</v>
      </c>
      <c r="AG10" s="82">
        <v>6407.5</v>
      </c>
      <c r="AH10" s="82">
        <v>6707.5</v>
      </c>
      <c r="AI10" s="82">
        <v>3</v>
      </c>
      <c r="AJ10" s="82">
        <v>767</v>
      </c>
      <c r="AK10" s="82">
        <v>648</v>
      </c>
      <c r="AL10" s="82">
        <v>654</v>
      </c>
      <c r="AM10" s="82">
        <v>729</v>
      </c>
      <c r="AN10" s="82">
        <v>1442</v>
      </c>
      <c r="AO10" s="82">
        <v>1252</v>
      </c>
      <c r="AP10" s="82">
        <v>1358</v>
      </c>
      <c r="AQ10" s="82">
        <v>1436</v>
      </c>
      <c r="AR10" s="82">
        <v>0.53799384897045599</v>
      </c>
      <c r="AS10" s="82">
        <v>0.51061204343534061</v>
      </c>
      <c r="AT10" s="82">
        <v>0.50197726149283239</v>
      </c>
      <c r="AU10" s="82">
        <v>1</v>
      </c>
      <c r="AV10" s="82">
        <v>717</v>
      </c>
      <c r="AW10" s="82">
        <v>779</v>
      </c>
      <c r="AX10" s="82">
        <v>832</v>
      </c>
      <c r="AY10" s="82">
        <v>943</v>
      </c>
      <c r="AZ10" s="82">
        <v>1201</v>
      </c>
      <c r="BA10" s="82">
        <v>1218</v>
      </c>
      <c r="BB10" s="82">
        <v>1258</v>
      </c>
      <c r="BC10" s="82">
        <v>1404</v>
      </c>
      <c r="BD10" s="82">
        <v>0.6331248300244765</v>
      </c>
      <c r="BE10" s="82">
        <v>0.65824742268041236</v>
      </c>
      <c r="BF10" s="82">
        <v>3</v>
      </c>
      <c r="BG10" s="82">
        <v>0</v>
      </c>
      <c r="BH10" s="82">
        <v>0</v>
      </c>
      <c r="BI10" s="82">
        <v>0</v>
      </c>
      <c r="BJ10" s="82">
        <v>0</v>
      </c>
      <c r="BK10" s="82">
        <v>0</v>
      </c>
      <c r="BL10" s="82">
        <v>0</v>
      </c>
      <c r="BM10" s="82">
        <v>0</v>
      </c>
      <c r="BN10" s="82">
        <v>0</v>
      </c>
      <c r="BO10" s="82" t="e">
        <v>#DIV/0!</v>
      </c>
      <c r="BP10" s="82" t="e">
        <v>#DIV/0!</v>
      </c>
      <c r="BQ10" s="82" t="e">
        <v>#DIV/0!</v>
      </c>
      <c r="BR10" s="82">
        <v>231</v>
      </c>
      <c r="BS10" s="82">
        <v>294</v>
      </c>
      <c r="BT10" s="82">
        <v>238</v>
      </c>
      <c r="BU10" s="82">
        <v>229</v>
      </c>
      <c r="BV10" s="82">
        <v>242</v>
      </c>
      <c r="BW10" s="82">
        <v>313</v>
      </c>
      <c r="BX10" s="82">
        <v>261</v>
      </c>
      <c r="BY10" s="82">
        <v>253</v>
      </c>
      <c r="BZ10" s="82">
        <v>0.93504901960784315</v>
      </c>
      <c r="CA10" s="82">
        <v>0.92019347037484889</v>
      </c>
      <c r="CB10" s="82">
        <v>1</v>
      </c>
      <c r="CC10" s="82">
        <v>66822611</v>
      </c>
      <c r="CD10" s="82">
        <v>68687978</v>
      </c>
      <c r="CE10" s="82">
        <v>69098185</v>
      </c>
      <c r="CF10" s="82">
        <v>77166675</v>
      </c>
      <c r="CG10" s="82">
        <v>125043188</v>
      </c>
      <c r="CH10" s="82">
        <v>113322771</v>
      </c>
      <c r="CI10" s="82">
        <v>116982884</v>
      </c>
      <c r="CJ10" s="82">
        <v>112358720</v>
      </c>
      <c r="CK10" s="82">
        <v>0.65254735731672475</v>
      </c>
      <c r="CL10" s="82">
        <v>0.57579693315618874</v>
      </c>
      <c r="CM10" s="82">
        <v>0.62729846953013424</v>
      </c>
      <c r="CN10" s="82">
        <v>3</v>
      </c>
      <c r="CO10" s="82">
        <v>0</v>
      </c>
      <c r="CP10" s="82">
        <v>0</v>
      </c>
      <c r="CQ10" s="82">
        <v>0</v>
      </c>
      <c r="CR10" s="82">
        <v>0</v>
      </c>
      <c r="CS10" s="82">
        <v>1.4999999999999999E-2</v>
      </c>
      <c r="CT10" s="82">
        <v>-4.0464369863302749E-2</v>
      </c>
      <c r="CU10" s="82" t="e">
        <v>#DIV/0!</v>
      </c>
      <c r="CV10" s="82" t="e">
        <v>#DIV/0!</v>
      </c>
      <c r="CW10" s="82" t="e">
        <v>#DIV/0!</v>
      </c>
      <c r="CX10" s="82" t="e">
        <v>#DIV/0!</v>
      </c>
      <c r="CY10" s="82">
        <v>459</v>
      </c>
      <c r="CZ10" s="82">
        <v>468</v>
      </c>
      <c r="DA10" s="82">
        <v>539</v>
      </c>
      <c r="DB10" s="82" t="e">
        <v>#REF!</v>
      </c>
      <c r="DC10" s="82">
        <v>0</v>
      </c>
      <c r="DD10" s="82">
        <v>0</v>
      </c>
      <c r="DE10" s="82">
        <v>0</v>
      </c>
      <c r="DF10" s="82" t="e">
        <v>#REF!</v>
      </c>
    </row>
    <row r="11" spans="1:110">
      <c r="A11" s="82" t="s">
        <v>396</v>
      </c>
      <c r="B11" s="82">
        <v>5858</v>
      </c>
      <c r="C11" s="82">
        <v>6063</v>
      </c>
      <c r="D11" s="82">
        <v>6792</v>
      </c>
      <c r="E11" s="82">
        <v>6680</v>
      </c>
      <c r="F11" s="82">
        <v>7126</v>
      </c>
      <c r="G11" s="82">
        <v>7253</v>
      </c>
      <c r="H11" s="82">
        <v>8152</v>
      </c>
      <c r="I11" s="82">
        <v>8072</v>
      </c>
      <c r="J11" s="82">
        <v>0.81822259685179577</v>
      </c>
      <c r="K11" s="82">
        <v>0.83054458301895162</v>
      </c>
      <c r="L11" s="82">
        <v>0.83209098266388382</v>
      </c>
      <c r="M11" s="82">
        <v>3</v>
      </c>
      <c r="N11" s="82" t="s">
        <v>790</v>
      </c>
      <c r="O11" s="82" t="s">
        <v>790</v>
      </c>
      <c r="P11" s="82" t="s">
        <v>790</v>
      </c>
      <c r="Q11" s="82">
        <v>0</v>
      </c>
      <c r="R11" s="82" t="s">
        <v>790</v>
      </c>
      <c r="S11" s="82" t="s">
        <v>790</v>
      </c>
      <c r="T11" s="82" t="s">
        <v>790</v>
      </c>
      <c r="U11" s="82">
        <v>0</v>
      </c>
      <c r="V11" s="82" t="e">
        <v>#DIV/0!</v>
      </c>
      <c r="W11" s="82" t="e">
        <v>#DIV/0!</v>
      </c>
      <c r="X11" s="82" t="e">
        <v>#DIV/0!</v>
      </c>
      <c r="Y11" s="82" t="s">
        <v>790</v>
      </c>
      <c r="Z11" s="82" t="s">
        <v>790</v>
      </c>
      <c r="AA11" s="82" t="s">
        <v>790</v>
      </c>
      <c r="AB11" s="82" t="s">
        <v>790</v>
      </c>
      <c r="AC11" s="82" t="s">
        <v>790</v>
      </c>
      <c r="AD11" s="82" t="s">
        <v>790</v>
      </c>
      <c r="AE11" s="82" t="s">
        <v>790</v>
      </c>
      <c r="AF11" s="82" t="s">
        <v>790</v>
      </c>
      <c r="AG11" s="82">
        <v>0</v>
      </c>
      <c r="AH11" s="82">
        <v>0</v>
      </c>
      <c r="AI11" s="82">
        <v>1</v>
      </c>
      <c r="AJ11" s="82">
        <v>3721</v>
      </c>
      <c r="AK11" s="82">
        <v>4029</v>
      </c>
      <c r="AL11" s="82">
        <v>4208</v>
      </c>
      <c r="AM11" s="82">
        <v>4348</v>
      </c>
      <c r="AN11" s="82">
        <v>6052</v>
      </c>
      <c r="AO11" s="82">
        <v>6337</v>
      </c>
      <c r="AP11" s="82">
        <v>6697</v>
      </c>
      <c r="AQ11" s="82">
        <v>6763</v>
      </c>
      <c r="AR11" s="82">
        <v>0.59106652610989852</v>
      </c>
      <c r="AS11" s="82">
        <v>0.62653253693806976</v>
      </c>
      <c r="AT11" s="82">
        <v>0.63570237914835581</v>
      </c>
      <c r="AU11" s="82">
        <v>3</v>
      </c>
      <c r="AV11" s="82" t="s">
        <v>790</v>
      </c>
      <c r="AW11" s="82" t="s">
        <v>790</v>
      </c>
      <c r="AX11" s="82" t="s">
        <v>790</v>
      </c>
      <c r="AY11" s="82">
        <v>0</v>
      </c>
      <c r="AZ11" s="82" t="s">
        <v>790</v>
      </c>
      <c r="BA11" s="82" t="s">
        <v>790</v>
      </c>
      <c r="BB11" s="82" t="s">
        <v>790</v>
      </c>
      <c r="BC11" s="82">
        <v>0</v>
      </c>
      <c r="BD11" s="82" t="e">
        <v>#DIV/0!</v>
      </c>
      <c r="BE11" s="82" t="e">
        <v>#DIV/0!</v>
      </c>
      <c r="BF11" s="82" t="e">
        <v>#DIV/0!</v>
      </c>
      <c r="BG11" s="82">
        <v>0</v>
      </c>
      <c r="BH11" s="82">
        <v>0</v>
      </c>
      <c r="BI11" s="82">
        <v>0</v>
      </c>
      <c r="BJ11" s="82">
        <v>0</v>
      </c>
      <c r="BK11" s="82">
        <v>0</v>
      </c>
      <c r="BL11" s="82">
        <v>0</v>
      </c>
      <c r="BM11" s="82">
        <v>0</v>
      </c>
      <c r="BN11" s="82">
        <v>0</v>
      </c>
      <c r="BO11" s="82" t="e">
        <v>#DIV/0!</v>
      </c>
      <c r="BP11" s="82" t="e">
        <v>#DIV/0!</v>
      </c>
      <c r="BQ11" s="82" t="e">
        <v>#DIV/0!</v>
      </c>
      <c r="BR11" s="82">
        <v>2155</v>
      </c>
      <c r="BS11" s="82">
        <v>2085</v>
      </c>
      <c r="BT11" s="82">
        <v>2378</v>
      </c>
      <c r="BU11" s="82">
        <v>2288</v>
      </c>
      <c r="BV11" s="82">
        <v>2462</v>
      </c>
      <c r="BW11" s="82">
        <v>2208</v>
      </c>
      <c r="BX11" s="82">
        <v>2509</v>
      </c>
      <c r="BY11" s="82">
        <v>2390</v>
      </c>
      <c r="BZ11" s="82">
        <v>0.92185541161721685</v>
      </c>
      <c r="CA11" s="82">
        <v>0.9499085408751935</v>
      </c>
      <c r="CB11" s="82">
        <v>3</v>
      </c>
      <c r="CC11" s="82">
        <v>806245430</v>
      </c>
      <c r="CD11" s="82">
        <v>941429221</v>
      </c>
      <c r="CE11" s="82">
        <v>986842629</v>
      </c>
      <c r="CF11" s="82">
        <v>988003331</v>
      </c>
      <c r="CG11" s="82">
        <v>1124661705</v>
      </c>
      <c r="CH11" s="82">
        <v>1222409758</v>
      </c>
      <c r="CI11" s="82">
        <v>1270275557</v>
      </c>
      <c r="CJ11" s="82">
        <v>1200646638</v>
      </c>
      <c r="CK11" s="82">
        <v>0.71591422469424026</v>
      </c>
      <c r="CL11" s="82">
        <v>0.75594552164364925</v>
      </c>
      <c r="CM11" s="82">
        <v>0.78960548851591406</v>
      </c>
      <c r="CN11" s="82">
        <v>3</v>
      </c>
      <c r="CO11" s="82">
        <v>0</v>
      </c>
      <c r="CP11" s="82">
        <v>0</v>
      </c>
      <c r="CQ11" s="82">
        <v>0</v>
      </c>
      <c r="CR11" s="82">
        <v>0</v>
      </c>
      <c r="CS11" s="82">
        <v>1.4999999999999999E-2</v>
      </c>
      <c r="CT11" s="82">
        <v>-7.5380212229224974E-2</v>
      </c>
      <c r="CU11" s="82" t="e">
        <v>#DIV/0!</v>
      </c>
      <c r="CV11" s="82" t="e">
        <v>#DIV/0!</v>
      </c>
      <c r="CW11" s="82" t="e">
        <v>#DIV/0!</v>
      </c>
      <c r="CX11" s="82" t="e">
        <v>#DIV/0!</v>
      </c>
      <c r="CY11" s="82">
        <v>147366000</v>
      </c>
      <c r="CZ11" s="82">
        <v>152673000</v>
      </c>
      <c r="DA11" s="82">
        <v>164366000</v>
      </c>
      <c r="DB11" s="82" t="e">
        <v>#REF!</v>
      </c>
      <c r="DC11" s="82">
        <v>7.9000000000000008E-3</v>
      </c>
      <c r="DD11" s="82">
        <v>7.9000000000000008E-3</v>
      </c>
      <c r="DE11" s="82">
        <v>8.2000000000000007E-3</v>
      </c>
      <c r="DF11" s="82" t="e">
        <v>#REF!</v>
      </c>
    </row>
    <row r="13" spans="1:110">
      <c r="A13" s="82">
        <v>1</v>
      </c>
      <c r="B13" s="82">
        <v>2</v>
      </c>
      <c r="C13" s="82">
        <v>3</v>
      </c>
      <c r="D13" s="82">
        <v>4</v>
      </c>
      <c r="E13" s="82">
        <v>5</v>
      </c>
      <c r="F13" s="82">
        <v>6</v>
      </c>
      <c r="G13" s="82">
        <v>7</v>
      </c>
      <c r="H13" s="82">
        <v>8</v>
      </c>
      <c r="I13" s="82">
        <v>9</v>
      </c>
      <c r="J13" s="82">
        <v>10</v>
      </c>
      <c r="K13" s="82">
        <v>11</v>
      </c>
      <c r="L13" s="82">
        <v>12</v>
      </c>
      <c r="M13" s="82">
        <v>13</v>
      </c>
      <c r="N13" s="82">
        <v>14</v>
      </c>
      <c r="O13" s="82">
        <v>15</v>
      </c>
      <c r="P13" s="82">
        <v>16</v>
      </c>
      <c r="Q13" s="82">
        <v>17</v>
      </c>
      <c r="R13" s="82">
        <v>18</v>
      </c>
      <c r="S13" s="82">
        <v>19</v>
      </c>
      <c r="T13" s="82">
        <v>20</v>
      </c>
      <c r="U13" s="82">
        <v>21</v>
      </c>
      <c r="V13" s="82">
        <v>22</v>
      </c>
      <c r="W13" s="82">
        <v>23</v>
      </c>
      <c r="X13" s="82">
        <v>24</v>
      </c>
      <c r="Y13" s="82">
        <v>25</v>
      </c>
      <c r="Z13" s="82">
        <v>26</v>
      </c>
      <c r="AA13" s="82">
        <v>27</v>
      </c>
      <c r="AB13" s="82">
        <v>28</v>
      </c>
      <c r="AC13" s="82">
        <v>29</v>
      </c>
      <c r="AD13" s="82">
        <v>30</v>
      </c>
      <c r="AE13" s="82">
        <v>31</v>
      </c>
      <c r="AF13" s="82">
        <v>32</v>
      </c>
      <c r="AG13" s="82">
        <v>33</v>
      </c>
      <c r="AH13" s="82">
        <v>34</v>
      </c>
      <c r="AI13" s="82">
        <v>35</v>
      </c>
      <c r="AJ13" s="82">
        <v>36</v>
      </c>
      <c r="AK13" s="82">
        <v>37</v>
      </c>
      <c r="AL13" s="82">
        <v>38</v>
      </c>
      <c r="AM13" s="82">
        <v>39</v>
      </c>
      <c r="AN13" s="82">
        <v>40</v>
      </c>
      <c r="AO13" s="82">
        <v>41</v>
      </c>
      <c r="AP13" s="82">
        <v>42</v>
      </c>
      <c r="AQ13" s="82">
        <v>43</v>
      </c>
      <c r="AR13" s="82">
        <v>44</v>
      </c>
      <c r="AS13" s="82">
        <v>45</v>
      </c>
      <c r="AT13" s="82">
        <v>46</v>
      </c>
      <c r="AU13" s="82">
        <v>47</v>
      </c>
      <c r="AV13" s="82">
        <v>48</v>
      </c>
      <c r="AW13" s="82">
        <v>49</v>
      </c>
      <c r="AX13" s="82">
        <v>50</v>
      </c>
      <c r="AY13" s="82">
        <v>51</v>
      </c>
      <c r="AZ13" s="82">
        <v>52</v>
      </c>
      <c r="BA13" s="82">
        <v>53</v>
      </c>
      <c r="BB13" s="82">
        <v>54</v>
      </c>
      <c r="BC13" s="82">
        <v>55</v>
      </c>
      <c r="BD13" s="82">
        <v>56</v>
      </c>
      <c r="BE13" s="82">
        <v>57</v>
      </c>
      <c r="BF13" s="82">
        <v>58</v>
      </c>
      <c r="BG13" s="82">
        <v>59</v>
      </c>
      <c r="BH13" s="82">
        <v>60</v>
      </c>
      <c r="BI13" s="82">
        <v>61</v>
      </c>
      <c r="BJ13" s="82">
        <v>62</v>
      </c>
      <c r="BK13" s="82">
        <v>63</v>
      </c>
      <c r="BL13" s="82">
        <v>64</v>
      </c>
      <c r="BM13" s="82">
        <v>65</v>
      </c>
      <c r="BN13" s="82">
        <v>66</v>
      </c>
      <c r="BO13" s="82">
        <v>67</v>
      </c>
      <c r="BP13" s="82">
        <v>68</v>
      </c>
      <c r="BQ13" s="82">
        <v>69</v>
      </c>
      <c r="BR13" s="82">
        <v>70</v>
      </c>
      <c r="BS13" s="82">
        <v>71</v>
      </c>
      <c r="BT13" s="82">
        <v>72</v>
      </c>
      <c r="BU13" s="82">
        <v>73</v>
      </c>
      <c r="BV13" s="82">
        <v>74</v>
      </c>
      <c r="BW13" s="82">
        <v>75</v>
      </c>
      <c r="BX13" s="82">
        <v>76</v>
      </c>
      <c r="BY13" s="82">
        <v>77</v>
      </c>
      <c r="BZ13" s="82">
        <v>78</v>
      </c>
      <c r="CA13" s="82">
        <v>79</v>
      </c>
      <c r="CB13" s="82">
        <v>80</v>
      </c>
      <c r="CC13" s="82">
        <v>81</v>
      </c>
      <c r="CD13" s="82">
        <v>82</v>
      </c>
      <c r="CE13" s="82">
        <v>83</v>
      </c>
      <c r="CF13" s="82">
        <v>84</v>
      </c>
      <c r="CG13" s="82">
        <v>85</v>
      </c>
      <c r="CH13" s="82">
        <v>86</v>
      </c>
      <c r="CI13" s="82">
        <v>87</v>
      </c>
      <c r="CJ13" s="82">
        <v>88</v>
      </c>
      <c r="CK13" s="82">
        <v>89</v>
      </c>
      <c r="CL13" s="82">
        <v>90</v>
      </c>
      <c r="CM13" s="82">
        <v>91</v>
      </c>
      <c r="CN13" s="82">
        <v>92</v>
      </c>
      <c r="CO13" s="82">
        <v>93</v>
      </c>
      <c r="CP13" s="82">
        <v>94</v>
      </c>
      <c r="CQ13" s="82">
        <v>95</v>
      </c>
      <c r="CR13" s="82">
        <v>96</v>
      </c>
      <c r="CS13" s="82">
        <v>97</v>
      </c>
      <c r="CT13" s="82">
        <v>98</v>
      </c>
      <c r="CU13" s="82">
        <v>99</v>
      </c>
      <c r="CV13" s="82">
        <v>100</v>
      </c>
      <c r="CW13" s="82">
        <v>101</v>
      </c>
      <c r="CX13" s="82">
        <v>102</v>
      </c>
      <c r="CY13" s="82">
        <v>103</v>
      </c>
      <c r="CZ13" s="82">
        <v>104</v>
      </c>
      <c r="DA13" s="82">
        <v>105</v>
      </c>
      <c r="DB13" s="82">
        <v>106</v>
      </c>
      <c r="DC13" s="82">
        <v>107</v>
      </c>
      <c r="DD13" s="82">
        <v>108</v>
      </c>
      <c r="DE13" s="82">
        <v>109</v>
      </c>
      <c r="DF13" s="82">
        <v>110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O42"/>
  <sheetViews>
    <sheetView workbookViewId="0">
      <selection activeCell="E1" sqref="E1"/>
    </sheetView>
  </sheetViews>
  <sheetFormatPr defaultRowHeight="15"/>
  <cols>
    <col min="1" max="16384" width="9.140625" style="82"/>
  </cols>
  <sheetData>
    <row r="1" spans="1:15">
      <c r="A1" s="82" t="s">
        <v>94</v>
      </c>
      <c r="B1" s="82" t="s">
        <v>95</v>
      </c>
      <c r="C1" s="82" t="s">
        <v>96</v>
      </c>
      <c r="D1" s="82" t="s">
        <v>97</v>
      </c>
      <c r="E1" s="82" t="s">
        <v>815</v>
      </c>
      <c r="F1" s="82" t="s">
        <v>98</v>
      </c>
      <c r="G1" s="82" t="s">
        <v>99</v>
      </c>
      <c r="H1" s="82" t="s">
        <v>100</v>
      </c>
      <c r="I1" s="82" t="s">
        <v>816</v>
      </c>
      <c r="J1" s="82" t="s">
        <v>101</v>
      </c>
      <c r="K1" s="82" t="s">
        <v>102</v>
      </c>
      <c r="L1" s="82" t="s">
        <v>103</v>
      </c>
      <c r="M1" s="82" t="s">
        <v>817</v>
      </c>
      <c r="N1" s="82" t="s">
        <v>737</v>
      </c>
      <c r="O1" s="82" t="s">
        <v>738</v>
      </c>
    </row>
    <row r="2" spans="1:15">
      <c r="A2" s="82" t="s">
        <v>616</v>
      </c>
      <c r="B2" s="82">
        <v>1519</v>
      </c>
      <c r="C2" s="82">
        <v>1519</v>
      </c>
      <c r="D2" s="82">
        <v>1551</v>
      </c>
      <c r="E2" s="82">
        <v>1454</v>
      </c>
      <c r="F2" s="82">
        <v>1071</v>
      </c>
      <c r="G2" s="82">
        <v>1090</v>
      </c>
      <c r="H2" s="82">
        <v>1092</v>
      </c>
      <c r="I2" s="82">
        <v>1008</v>
      </c>
      <c r="J2" s="82">
        <v>0.70506912442396308</v>
      </c>
      <c r="K2" s="82">
        <v>0.71757735352205398</v>
      </c>
      <c r="L2" s="82">
        <v>0.7040618955512572</v>
      </c>
      <c r="M2" s="82">
        <v>0.69325997248968363</v>
      </c>
      <c r="N2" s="82">
        <v>0.70886903464807149</v>
      </c>
      <c r="O2" s="82">
        <v>0.70512820512820518</v>
      </c>
    </row>
    <row r="3" spans="1:15">
      <c r="A3" s="82" t="s">
        <v>835</v>
      </c>
      <c r="B3" s="82">
        <v>471</v>
      </c>
      <c r="C3" s="82">
        <v>391</v>
      </c>
      <c r="D3" s="82">
        <v>442</v>
      </c>
      <c r="E3" s="82">
        <v>476</v>
      </c>
      <c r="F3" s="82">
        <v>232</v>
      </c>
      <c r="G3" s="82">
        <v>225</v>
      </c>
      <c r="H3" s="82">
        <v>275</v>
      </c>
      <c r="I3" s="82">
        <v>257</v>
      </c>
      <c r="J3" s="82">
        <v>0.49256900212314225</v>
      </c>
      <c r="K3" s="82">
        <v>0.57544757033248084</v>
      </c>
      <c r="L3" s="82">
        <v>0.62217194570135748</v>
      </c>
      <c r="M3" s="82">
        <v>0.53991596638655459</v>
      </c>
      <c r="N3" s="82">
        <v>0.56134969325153372</v>
      </c>
      <c r="O3" s="82">
        <v>0.57830404889228415</v>
      </c>
    </row>
    <row r="4" spans="1:15">
      <c r="A4" s="82" t="s">
        <v>113</v>
      </c>
      <c r="B4" s="82">
        <v>1434</v>
      </c>
      <c r="C4" s="82">
        <v>1421</v>
      </c>
      <c r="D4" s="82">
        <v>1423</v>
      </c>
      <c r="E4" s="82">
        <v>1444</v>
      </c>
      <c r="F4" s="82">
        <v>801</v>
      </c>
      <c r="G4" s="82">
        <v>833</v>
      </c>
      <c r="H4" s="82">
        <v>903</v>
      </c>
      <c r="I4" s="82">
        <v>887</v>
      </c>
      <c r="J4" s="82">
        <v>0.55857740585774063</v>
      </c>
      <c r="K4" s="82">
        <v>0.58620689655172409</v>
      </c>
      <c r="L4" s="82">
        <v>0.63457484188334501</v>
      </c>
      <c r="M4" s="82">
        <v>0.6142659279778393</v>
      </c>
      <c r="N4" s="82">
        <v>0.59303412809724165</v>
      </c>
      <c r="O4" s="82">
        <v>0.61170708955223885</v>
      </c>
    </row>
    <row r="5" spans="1:15">
      <c r="A5" s="82" t="s">
        <v>116</v>
      </c>
      <c r="B5" s="82">
        <v>1666</v>
      </c>
      <c r="C5" s="82">
        <v>1752</v>
      </c>
      <c r="D5" s="82">
        <v>1650</v>
      </c>
      <c r="E5" s="82">
        <v>1665</v>
      </c>
      <c r="F5" s="82">
        <v>1138</v>
      </c>
      <c r="G5" s="82">
        <v>1190</v>
      </c>
      <c r="H5" s="82">
        <v>1169</v>
      </c>
      <c r="I5" s="82">
        <v>1187</v>
      </c>
      <c r="J5" s="82">
        <v>0.68307322929171665</v>
      </c>
      <c r="K5" s="82">
        <v>0.67922374429223742</v>
      </c>
      <c r="L5" s="82">
        <v>0.7084848484848485</v>
      </c>
      <c r="M5" s="82">
        <v>0.71291291291291292</v>
      </c>
      <c r="N5" s="82">
        <v>0.69001578531965269</v>
      </c>
      <c r="O5" s="82">
        <v>0.69982238010657194</v>
      </c>
    </row>
    <row r="6" spans="1:15">
      <c r="A6" s="82" t="s">
        <v>648</v>
      </c>
      <c r="B6" s="82">
        <v>1352</v>
      </c>
      <c r="C6" s="82">
        <v>1253</v>
      </c>
      <c r="D6" s="82">
        <v>1457</v>
      </c>
      <c r="E6" s="82">
        <v>1404</v>
      </c>
      <c r="F6" s="82">
        <v>919</v>
      </c>
      <c r="G6" s="82">
        <v>894</v>
      </c>
      <c r="H6" s="82">
        <v>1074</v>
      </c>
      <c r="I6" s="82">
        <v>951</v>
      </c>
      <c r="J6" s="82">
        <v>0.67973372781065089</v>
      </c>
      <c r="K6" s="82">
        <v>0.71348762968874702</v>
      </c>
      <c r="L6" s="82">
        <v>0.73713109128345922</v>
      </c>
      <c r="M6" s="82">
        <v>0.67735042735042739</v>
      </c>
      <c r="N6" s="82">
        <v>0.71073362875430823</v>
      </c>
      <c r="O6" s="82">
        <v>0.70952843947496358</v>
      </c>
    </row>
    <row r="7" spans="1:15">
      <c r="A7" s="82" t="s">
        <v>652</v>
      </c>
      <c r="B7" s="82">
        <v>535</v>
      </c>
      <c r="C7" s="82">
        <v>712</v>
      </c>
      <c r="D7" s="82">
        <v>729</v>
      </c>
      <c r="E7" s="82">
        <v>758</v>
      </c>
      <c r="F7" s="82">
        <v>325</v>
      </c>
      <c r="G7" s="82">
        <v>411</v>
      </c>
      <c r="H7" s="82">
        <v>396</v>
      </c>
      <c r="I7" s="82">
        <v>380</v>
      </c>
      <c r="J7" s="82">
        <v>0.60747663551401865</v>
      </c>
      <c r="K7" s="82">
        <v>0.577247191011236</v>
      </c>
      <c r="L7" s="82">
        <v>0.54320987654320985</v>
      </c>
      <c r="M7" s="82">
        <v>0.50131926121372028</v>
      </c>
      <c r="N7" s="82">
        <v>0.57287449392712553</v>
      </c>
      <c r="O7" s="82">
        <v>0.53979081400636653</v>
      </c>
    </row>
    <row r="8" spans="1:15">
      <c r="A8" s="82" t="s">
        <v>122</v>
      </c>
      <c r="B8" s="82">
        <v>1900</v>
      </c>
      <c r="C8" s="82">
        <v>2036</v>
      </c>
      <c r="D8" s="82">
        <v>2040</v>
      </c>
      <c r="E8" s="82">
        <v>2294</v>
      </c>
      <c r="F8" s="82">
        <v>1261</v>
      </c>
      <c r="G8" s="82">
        <v>1397</v>
      </c>
      <c r="H8" s="82">
        <v>1405</v>
      </c>
      <c r="I8" s="82">
        <v>1586</v>
      </c>
      <c r="J8" s="82">
        <v>0.66368421052631577</v>
      </c>
      <c r="K8" s="82">
        <v>0.68614931237721022</v>
      </c>
      <c r="L8" s="82">
        <v>0.68872549019607843</v>
      </c>
      <c r="M8" s="82">
        <v>0.69136878814298164</v>
      </c>
      <c r="N8" s="82">
        <v>0.67988621151271755</v>
      </c>
      <c r="O8" s="82">
        <v>0.68885400313971745</v>
      </c>
    </row>
    <row r="9" spans="1:15">
      <c r="A9" s="82" t="s">
        <v>539</v>
      </c>
      <c r="B9" s="82">
        <v>648</v>
      </c>
      <c r="C9" s="82">
        <v>581</v>
      </c>
      <c r="D9" s="82">
        <v>655</v>
      </c>
      <c r="E9" s="82">
        <v>691</v>
      </c>
      <c r="F9" s="82">
        <v>335</v>
      </c>
      <c r="G9" s="82">
        <v>330</v>
      </c>
      <c r="H9" s="82">
        <v>343</v>
      </c>
      <c r="I9" s="82">
        <v>390</v>
      </c>
      <c r="J9" s="82">
        <v>0.51697530864197527</v>
      </c>
      <c r="K9" s="82">
        <v>0.56798623063683307</v>
      </c>
      <c r="L9" s="82">
        <v>0.52366412213740454</v>
      </c>
      <c r="M9" s="82">
        <v>0.56439942112879882</v>
      </c>
      <c r="N9" s="82">
        <v>0.53503184713375795</v>
      </c>
      <c r="O9" s="82">
        <v>0.55163466528282301</v>
      </c>
    </row>
    <row r="10" spans="1:15">
      <c r="A10" s="82" t="s">
        <v>653</v>
      </c>
      <c r="B10" s="82">
        <v>1471</v>
      </c>
      <c r="C10" s="82">
        <v>1555</v>
      </c>
      <c r="D10" s="82">
        <v>1646</v>
      </c>
      <c r="E10" s="82">
        <v>1663</v>
      </c>
      <c r="F10" s="82">
        <v>1106</v>
      </c>
      <c r="G10" s="82">
        <v>1206</v>
      </c>
      <c r="H10" s="82">
        <v>1240</v>
      </c>
      <c r="I10" s="82">
        <v>1295</v>
      </c>
      <c r="J10" s="82">
        <v>0.75186947654656699</v>
      </c>
      <c r="K10" s="82">
        <v>0.7755627009646302</v>
      </c>
      <c r="L10" s="82">
        <v>0.75334143377885787</v>
      </c>
      <c r="M10" s="82">
        <v>0.77871316897173781</v>
      </c>
      <c r="N10" s="82">
        <v>0.76027397260273977</v>
      </c>
      <c r="O10" s="82">
        <v>0.76912006578947367</v>
      </c>
    </row>
    <row r="11" spans="1:15">
      <c r="A11" s="82" t="s">
        <v>145</v>
      </c>
      <c r="B11" s="82">
        <v>470</v>
      </c>
      <c r="C11" s="82">
        <v>391</v>
      </c>
      <c r="D11" s="82">
        <v>367</v>
      </c>
      <c r="E11" s="82">
        <v>371</v>
      </c>
      <c r="F11" s="82">
        <v>301</v>
      </c>
      <c r="G11" s="82">
        <v>245</v>
      </c>
      <c r="H11" s="82">
        <v>215</v>
      </c>
      <c r="I11" s="82">
        <v>227</v>
      </c>
      <c r="J11" s="82">
        <v>0.6404255319148936</v>
      </c>
      <c r="K11" s="82">
        <v>0.62659846547314579</v>
      </c>
      <c r="L11" s="82">
        <v>0.58583106267029972</v>
      </c>
      <c r="M11" s="82">
        <v>0.61185983827493262</v>
      </c>
      <c r="N11" s="82">
        <v>0.61970684039087953</v>
      </c>
      <c r="O11" s="82">
        <v>0.608503100088574</v>
      </c>
    </row>
    <row r="12" spans="1:15">
      <c r="A12" s="82" t="s">
        <v>150</v>
      </c>
      <c r="B12" s="82">
        <v>1314</v>
      </c>
      <c r="C12" s="82">
        <v>1488</v>
      </c>
      <c r="D12" s="82">
        <v>1459</v>
      </c>
      <c r="E12" s="82">
        <v>1524</v>
      </c>
      <c r="F12" s="82">
        <v>952</v>
      </c>
      <c r="G12" s="82">
        <v>1067</v>
      </c>
      <c r="H12" s="82">
        <v>1068</v>
      </c>
      <c r="I12" s="82">
        <v>1137</v>
      </c>
      <c r="J12" s="82">
        <v>0.72450532724505323</v>
      </c>
      <c r="K12" s="82">
        <v>0.71706989247311825</v>
      </c>
      <c r="L12" s="82">
        <v>0.73200822481151473</v>
      </c>
      <c r="M12" s="82">
        <v>0.74606299212598426</v>
      </c>
      <c r="N12" s="82">
        <v>0.72447782210748646</v>
      </c>
      <c r="O12" s="82">
        <v>0.73182733169313352</v>
      </c>
    </row>
    <row r="13" spans="1:15">
      <c r="A13" s="82" t="s">
        <v>151</v>
      </c>
      <c r="B13" s="82">
        <v>746</v>
      </c>
      <c r="C13" s="82">
        <v>655</v>
      </c>
      <c r="D13" s="82">
        <v>660</v>
      </c>
      <c r="E13" s="82">
        <v>616</v>
      </c>
      <c r="F13" s="82">
        <v>514</v>
      </c>
      <c r="G13" s="82">
        <v>449</v>
      </c>
      <c r="H13" s="82">
        <v>482</v>
      </c>
      <c r="I13" s="82">
        <v>425</v>
      </c>
      <c r="J13" s="82">
        <v>0.68900804289544237</v>
      </c>
      <c r="K13" s="82">
        <v>0.68549618320610683</v>
      </c>
      <c r="L13" s="82">
        <v>0.73030303030303034</v>
      </c>
      <c r="M13" s="82">
        <v>0.68993506493506496</v>
      </c>
      <c r="N13" s="82">
        <v>0.70111596312469671</v>
      </c>
      <c r="O13" s="82">
        <v>0.70222682547902637</v>
      </c>
    </row>
    <row r="14" spans="1:15">
      <c r="A14" s="82" t="s">
        <v>533</v>
      </c>
      <c r="B14" s="82">
        <v>759</v>
      </c>
      <c r="C14" s="82">
        <v>765</v>
      </c>
      <c r="D14" s="82">
        <v>826</v>
      </c>
      <c r="E14" s="82">
        <v>822</v>
      </c>
      <c r="F14" s="82">
        <v>561</v>
      </c>
      <c r="G14" s="82">
        <v>521</v>
      </c>
      <c r="H14" s="82">
        <v>570</v>
      </c>
      <c r="I14" s="82">
        <v>520</v>
      </c>
      <c r="J14" s="82">
        <v>0.73913043478260865</v>
      </c>
      <c r="K14" s="82">
        <v>0.68104575163398695</v>
      </c>
      <c r="L14" s="82">
        <v>0.69007263922518158</v>
      </c>
      <c r="M14" s="82">
        <v>0.63260340632603407</v>
      </c>
      <c r="N14" s="82">
        <v>0.70297872340425527</v>
      </c>
      <c r="O14" s="82">
        <v>0.66763365105677575</v>
      </c>
    </row>
    <row r="15" spans="1:15">
      <c r="A15" s="82" t="s">
        <v>512</v>
      </c>
      <c r="B15" s="82">
        <v>783</v>
      </c>
      <c r="C15" s="82">
        <v>720</v>
      </c>
      <c r="D15" s="82">
        <v>626</v>
      </c>
      <c r="E15" s="82">
        <v>798</v>
      </c>
      <c r="F15" s="82">
        <v>435</v>
      </c>
      <c r="G15" s="82">
        <v>437</v>
      </c>
      <c r="H15" s="82">
        <v>388</v>
      </c>
      <c r="I15" s="82">
        <v>463</v>
      </c>
      <c r="J15" s="82">
        <v>0.55555555555555558</v>
      </c>
      <c r="K15" s="82">
        <v>0.6069444444444444</v>
      </c>
      <c r="L15" s="82">
        <v>0.61980830670926512</v>
      </c>
      <c r="M15" s="82">
        <v>0.58020050125313283</v>
      </c>
      <c r="N15" s="82">
        <v>0.59182714889619537</v>
      </c>
      <c r="O15" s="82">
        <v>0.60074626865671643</v>
      </c>
    </row>
    <row r="16" spans="1:15">
      <c r="A16" s="82" t="s">
        <v>41</v>
      </c>
      <c r="B16" s="82">
        <v>506</v>
      </c>
      <c r="C16" s="82">
        <v>545</v>
      </c>
      <c r="D16" s="82">
        <v>712</v>
      </c>
      <c r="E16" s="82">
        <v>719</v>
      </c>
      <c r="F16" s="82">
        <v>332</v>
      </c>
      <c r="G16" s="82">
        <v>381</v>
      </c>
      <c r="H16" s="82">
        <v>489</v>
      </c>
      <c r="I16" s="82">
        <v>450</v>
      </c>
      <c r="J16" s="82">
        <v>0.65612648221343872</v>
      </c>
      <c r="K16" s="82">
        <v>0.69908256880733943</v>
      </c>
      <c r="L16" s="82">
        <v>0.6867977528089888</v>
      </c>
      <c r="M16" s="82">
        <v>0.62586926286509037</v>
      </c>
      <c r="N16" s="82">
        <v>0.68179239931934199</v>
      </c>
      <c r="O16" s="82">
        <v>0.66801619433198378</v>
      </c>
    </row>
    <row r="17" spans="1:15">
      <c r="A17" s="82" t="s">
        <v>654</v>
      </c>
      <c r="B17" s="82">
        <v>1564</v>
      </c>
      <c r="C17" s="82">
        <v>1907</v>
      </c>
      <c r="D17" s="82">
        <v>1758</v>
      </c>
      <c r="E17" s="82">
        <v>1811</v>
      </c>
      <c r="F17" s="82">
        <v>979</v>
      </c>
      <c r="G17" s="82">
        <v>1192</v>
      </c>
      <c r="H17" s="82">
        <v>1104</v>
      </c>
      <c r="I17" s="82">
        <v>1051</v>
      </c>
      <c r="J17" s="82">
        <v>0.6259590792838875</v>
      </c>
      <c r="K17" s="82">
        <v>0.62506554798112213</v>
      </c>
      <c r="L17" s="82">
        <v>0.62798634812286691</v>
      </c>
      <c r="M17" s="82">
        <v>0.58034235229155162</v>
      </c>
      <c r="N17" s="82">
        <v>0.62631478294128895</v>
      </c>
      <c r="O17" s="82">
        <v>0.61121256391526657</v>
      </c>
    </row>
    <row r="18" spans="1:15">
      <c r="A18" s="82" t="s">
        <v>655</v>
      </c>
      <c r="B18" s="82">
        <v>793</v>
      </c>
      <c r="C18" s="82">
        <v>857</v>
      </c>
      <c r="D18" s="82">
        <v>964</v>
      </c>
      <c r="E18" s="82">
        <v>852</v>
      </c>
      <c r="F18" s="82">
        <v>488</v>
      </c>
      <c r="G18" s="82">
        <v>577</v>
      </c>
      <c r="H18" s="82">
        <v>605</v>
      </c>
      <c r="I18" s="82">
        <v>542</v>
      </c>
      <c r="J18" s="82">
        <v>0.61538461538461542</v>
      </c>
      <c r="K18" s="82">
        <v>0.67327887981330226</v>
      </c>
      <c r="L18" s="82">
        <v>0.62759336099585061</v>
      </c>
      <c r="M18" s="82">
        <v>0.636150234741784</v>
      </c>
      <c r="N18" s="82">
        <v>0.63886763580719208</v>
      </c>
      <c r="O18" s="82">
        <v>0.64496820052375603</v>
      </c>
    </row>
    <row r="19" spans="1:15">
      <c r="A19" s="82" t="s">
        <v>43</v>
      </c>
      <c r="B19" s="82">
        <v>396</v>
      </c>
      <c r="C19" s="82">
        <v>419</v>
      </c>
      <c r="D19" s="82">
        <v>345</v>
      </c>
      <c r="E19" s="82">
        <v>334</v>
      </c>
      <c r="F19" s="82">
        <v>240</v>
      </c>
      <c r="G19" s="82">
        <v>261</v>
      </c>
      <c r="H19" s="82">
        <v>237</v>
      </c>
      <c r="I19" s="82">
        <v>217</v>
      </c>
      <c r="J19" s="82">
        <v>0.60606060606060608</v>
      </c>
      <c r="K19" s="82">
        <v>0.62291169451073991</v>
      </c>
      <c r="L19" s="82">
        <v>0.68695652173913047</v>
      </c>
      <c r="M19" s="82">
        <v>0.64970059880239517</v>
      </c>
      <c r="N19" s="82">
        <v>0.63620689655172413</v>
      </c>
      <c r="O19" s="82">
        <v>0.65118397085610202</v>
      </c>
    </row>
    <row r="20" spans="1:15">
      <c r="A20" s="82" t="s">
        <v>417</v>
      </c>
      <c r="B20" s="82">
        <v>1181</v>
      </c>
      <c r="C20" s="82">
        <v>1102</v>
      </c>
      <c r="D20" s="82">
        <v>1019</v>
      </c>
      <c r="E20" s="82">
        <v>1205</v>
      </c>
      <c r="F20" s="82">
        <v>842</v>
      </c>
      <c r="G20" s="82">
        <v>739</v>
      </c>
      <c r="H20" s="82">
        <v>686</v>
      </c>
      <c r="I20" s="82">
        <v>816</v>
      </c>
      <c r="J20" s="82">
        <v>0.71295512277730733</v>
      </c>
      <c r="K20" s="82">
        <v>0.6705989110707804</v>
      </c>
      <c r="L20" s="82">
        <v>0.67320902845927377</v>
      </c>
      <c r="M20" s="82">
        <v>0.67717842323651456</v>
      </c>
      <c r="N20" s="82">
        <v>0.68655360387643849</v>
      </c>
      <c r="O20" s="82">
        <v>0.6737823211064341</v>
      </c>
    </row>
    <row r="21" spans="1:15">
      <c r="A21" s="82" t="s">
        <v>17</v>
      </c>
      <c r="B21" s="82">
        <v>767</v>
      </c>
      <c r="C21" s="82">
        <v>681</v>
      </c>
      <c r="D21" s="82">
        <v>779</v>
      </c>
      <c r="E21" s="82">
        <v>787</v>
      </c>
      <c r="F21" s="82">
        <v>485</v>
      </c>
      <c r="G21" s="82">
        <v>452</v>
      </c>
      <c r="H21" s="82">
        <v>477</v>
      </c>
      <c r="I21" s="82">
        <v>470</v>
      </c>
      <c r="J21" s="82">
        <v>0.63233376792698825</v>
      </c>
      <c r="K21" s="82">
        <v>0.66372980910425849</v>
      </c>
      <c r="L21" s="82">
        <v>0.61232349165596922</v>
      </c>
      <c r="M21" s="82">
        <v>0.59720457433290974</v>
      </c>
      <c r="N21" s="82">
        <v>0.63493488998652892</v>
      </c>
      <c r="O21" s="82">
        <v>0.62260792167334222</v>
      </c>
    </row>
    <row r="22" spans="1:15">
      <c r="A22" s="82" t="s">
        <v>18</v>
      </c>
      <c r="B22" s="82">
        <v>937</v>
      </c>
      <c r="C22" s="82">
        <v>957</v>
      </c>
      <c r="D22" s="82">
        <v>999</v>
      </c>
      <c r="E22" s="82">
        <v>1085</v>
      </c>
      <c r="F22" s="82">
        <v>635</v>
      </c>
      <c r="G22" s="82">
        <v>635</v>
      </c>
      <c r="H22" s="82">
        <v>622</v>
      </c>
      <c r="I22" s="82">
        <v>673</v>
      </c>
      <c r="J22" s="82">
        <v>0.67769477054429028</v>
      </c>
      <c r="K22" s="82">
        <v>0.6635318704284221</v>
      </c>
      <c r="L22" s="82">
        <v>0.62262262262262258</v>
      </c>
      <c r="M22" s="82">
        <v>0.62027649769585258</v>
      </c>
      <c r="N22" s="82">
        <v>0.6539923954372624</v>
      </c>
      <c r="O22" s="82">
        <v>0.63465965143045056</v>
      </c>
    </row>
    <row r="23" spans="1:15">
      <c r="A23" s="82" t="s">
        <v>836</v>
      </c>
      <c r="B23" s="82">
        <v>491</v>
      </c>
      <c r="C23" s="82">
        <v>456</v>
      </c>
      <c r="D23" s="82">
        <v>479</v>
      </c>
      <c r="E23" s="82">
        <v>508</v>
      </c>
      <c r="F23" s="82">
        <v>263</v>
      </c>
      <c r="G23" s="82">
        <v>275</v>
      </c>
      <c r="H23" s="82">
        <v>269</v>
      </c>
      <c r="I23" s="82">
        <v>286</v>
      </c>
      <c r="J23" s="82">
        <v>0.53564154786150708</v>
      </c>
      <c r="K23" s="82">
        <v>0.60307017543859653</v>
      </c>
      <c r="L23" s="82">
        <v>0.56158663883089766</v>
      </c>
      <c r="M23" s="82">
        <v>0.56299212598425197</v>
      </c>
      <c r="N23" s="82">
        <v>0.56591865357643756</v>
      </c>
      <c r="O23" s="82">
        <v>0.57519057519057515</v>
      </c>
    </row>
    <row r="24" spans="1:15">
      <c r="A24" s="82" t="s">
        <v>419</v>
      </c>
      <c r="B24" s="82">
        <v>1166</v>
      </c>
      <c r="C24" s="82">
        <v>1314</v>
      </c>
      <c r="D24" s="82">
        <v>1244</v>
      </c>
      <c r="E24" s="82">
        <v>1044</v>
      </c>
      <c r="F24" s="82">
        <v>820</v>
      </c>
      <c r="G24" s="82">
        <v>978</v>
      </c>
      <c r="H24" s="82">
        <v>839</v>
      </c>
      <c r="I24" s="82">
        <v>770</v>
      </c>
      <c r="J24" s="82">
        <v>0.70325900514579764</v>
      </c>
      <c r="K24" s="82">
        <v>0.74429223744292239</v>
      </c>
      <c r="L24" s="82">
        <v>0.67443729903536975</v>
      </c>
      <c r="M24" s="82">
        <v>0.73754789272030652</v>
      </c>
      <c r="N24" s="82">
        <v>0.70810955961331901</v>
      </c>
      <c r="O24" s="82">
        <v>0.718212104386452</v>
      </c>
    </row>
    <row r="25" spans="1:15">
      <c r="A25" s="82" t="s">
        <v>49</v>
      </c>
      <c r="B25" s="82">
        <v>1897</v>
      </c>
      <c r="C25" s="82">
        <v>2001</v>
      </c>
      <c r="D25" s="82">
        <v>2159</v>
      </c>
      <c r="E25" s="82">
        <v>2211</v>
      </c>
      <c r="F25" s="82">
        <v>1267</v>
      </c>
      <c r="G25" s="82">
        <v>1339</v>
      </c>
      <c r="H25" s="82">
        <v>1481</v>
      </c>
      <c r="I25" s="82">
        <v>1466</v>
      </c>
      <c r="J25" s="82">
        <v>0.66789667896678961</v>
      </c>
      <c r="K25" s="82">
        <v>0.66916541729135437</v>
      </c>
      <c r="L25" s="82">
        <v>0.68596572487262619</v>
      </c>
      <c r="M25" s="82">
        <v>0.66304839439167795</v>
      </c>
      <c r="N25" s="82">
        <v>0.67475648010566291</v>
      </c>
      <c r="O25" s="82">
        <v>0.67273583424894046</v>
      </c>
    </row>
    <row r="26" spans="1:15">
      <c r="A26" s="82" t="s">
        <v>656</v>
      </c>
      <c r="B26" s="82">
        <v>295</v>
      </c>
      <c r="C26" s="82">
        <v>342</v>
      </c>
      <c r="D26" s="82">
        <v>318</v>
      </c>
      <c r="E26" s="82">
        <v>316</v>
      </c>
      <c r="F26" s="82">
        <v>209</v>
      </c>
      <c r="G26" s="82">
        <v>239</v>
      </c>
      <c r="H26" s="82">
        <v>209</v>
      </c>
      <c r="I26" s="82">
        <v>214</v>
      </c>
      <c r="J26" s="82">
        <v>0.70847457627118648</v>
      </c>
      <c r="K26" s="82">
        <v>0.69883040935672514</v>
      </c>
      <c r="L26" s="82">
        <v>0.65723270440251569</v>
      </c>
      <c r="M26" s="82">
        <v>0.67721518987341767</v>
      </c>
      <c r="N26" s="82">
        <v>0.68795811518324612</v>
      </c>
      <c r="O26" s="82">
        <v>0.67827868852459017</v>
      </c>
    </row>
    <row r="27" spans="1:15">
      <c r="A27" s="82" t="s">
        <v>534</v>
      </c>
      <c r="B27" s="82">
        <v>997</v>
      </c>
      <c r="C27" s="82">
        <v>1018</v>
      </c>
      <c r="D27" s="82">
        <v>990</v>
      </c>
      <c r="E27" s="82">
        <v>1077</v>
      </c>
      <c r="F27" s="82">
        <v>735</v>
      </c>
      <c r="G27" s="82">
        <v>764</v>
      </c>
      <c r="H27" s="82">
        <v>721</v>
      </c>
      <c r="I27" s="82">
        <v>781</v>
      </c>
      <c r="J27" s="82">
        <v>0.7372116349047142</v>
      </c>
      <c r="K27" s="82">
        <v>0.75049115913555997</v>
      </c>
      <c r="L27" s="82">
        <v>0.72828282828282831</v>
      </c>
      <c r="M27" s="82">
        <v>0.72516248839368613</v>
      </c>
      <c r="N27" s="82">
        <v>0.73876871880199668</v>
      </c>
      <c r="O27" s="82">
        <v>0.73452188006482977</v>
      </c>
    </row>
    <row r="28" spans="1:15">
      <c r="A28" s="82" t="s">
        <v>22</v>
      </c>
      <c r="B28" s="82">
        <v>1651</v>
      </c>
      <c r="C28" s="82">
        <v>1678</v>
      </c>
      <c r="D28" s="82">
        <v>1644</v>
      </c>
      <c r="E28" s="82">
        <v>1807</v>
      </c>
      <c r="F28" s="82">
        <v>1182</v>
      </c>
      <c r="G28" s="82">
        <v>1244</v>
      </c>
      <c r="H28" s="82">
        <v>1135</v>
      </c>
      <c r="I28" s="82">
        <v>1284</v>
      </c>
      <c r="J28" s="82">
        <v>0.71592973955178685</v>
      </c>
      <c r="K28" s="82">
        <v>0.74135876042908222</v>
      </c>
      <c r="L28" s="82">
        <v>0.69038929440389296</v>
      </c>
      <c r="M28" s="82">
        <v>0.71057000553403427</v>
      </c>
      <c r="N28" s="82">
        <v>0.71606676050673634</v>
      </c>
      <c r="O28" s="82">
        <v>0.71417430298303763</v>
      </c>
    </row>
    <row r="29" spans="1:15">
      <c r="A29" s="82" t="s">
        <v>657</v>
      </c>
      <c r="B29" s="82">
        <v>528</v>
      </c>
      <c r="C29" s="82">
        <v>624</v>
      </c>
      <c r="D29" s="82">
        <v>616</v>
      </c>
      <c r="E29" s="82">
        <v>643</v>
      </c>
      <c r="F29" s="82">
        <v>298</v>
      </c>
      <c r="G29" s="82">
        <v>392</v>
      </c>
      <c r="H29" s="82">
        <v>384</v>
      </c>
      <c r="I29" s="82">
        <v>387</v>
      </c>
      <c r="J29" s="82">
        <v>0.56439393939393945</v>
      </c>
      <c r="K29" s="82">
        <v>0.62820512820512819</v>
      </c>
      <c r="L29" s="82">
        <v>0.62337662337662336</v>
      </c>
      <c r="M29" s="82">
        <v>0.60186625194401244</v>
      </c>
      <c r="N29" s="82">
        <v>0.60746606334841624</v>
      </c>
      <c r="O29" s="82">
        <v>0.61763143919277752</v>
      </c>
    </row>
    <row r="30" spans="1:15">
      <c r="A30" s="82" t="s">
        <v>56</v>
      </c>
      <c r="B30" s="82">
        <v>1837</v>
      </c>
      <c r="C30" s="82">
        <v>1902</v>
      </c>
      <c r="D30" s="82">
        <v>1912</v>
      </c>
      <c r="E30" s="82">
        <v>2025</v>
      </c>
      <c r="F30" s="82">
        <v>1333</v>
      </c>
      <c r="G30" s="82">
        <v>1341</v>
      </c>
      <c r="H30" s="82">
        <v>1374</v>
      </c>
      <c r="I30" s="82">
        <v>1423</v>
      </c>
      <c r="J30" s="82">
        <v>0.72563962983124664</v>
      </c>
      <c r="K30" s="82">
        <v>0.70504731861198733</v>
      </c>
      <c r="L30" s="82">
        <v>0.71861924686192469</v>
      </c>
      <c r="M30" s="82">
        <v>0.70271604938271603</v>
      </c>
      <c r="N30" s="82">
        <v>0.71633339231994342</v>
      </c>
      <c r="O30" s="82">
        <v>0.70868299366329846</v>
      </c>
    </row>
    <row r="31" spans="1:15">
      <c r="A31" s="82" t="s">
        <v>245</v>
      </c>
      <c r="B31" s="82">
        <v>905</v>
      </c>
      <c r="C31" s="82">
        <v>852</v>
      </c>
      <c r="D31" s="82">
        <v>695</v>
      </c>
      <c r="E31" s="82">
        <v>886</v>
      </c>
      <c r="F31" s="82">
        <v>563</v>
      </c>
      <c r="G31" s="82">
        <v>553</v>
      </c>
      <c r="H31" s="82">
        <v>465</v>
      </c>
      <c r="I31" s="82">
        <v>507</v>
      </c>
      <c r="J31" s="82">
        <v>0.62209944751381219</v>
      </c>
      <c r="K31" s="82">
        <v>0.64906103286384975</v>
      </c>
      <c r="L31" s="82">
        <v>0.6690647482014388</v>
      </c>
      <c r="M31" s="82">
        <v>0.57223476297968401</v>
      </c>
      <c r="N31" s="82">
        <v>0.6447797716150081</v>
      </c>
      <c r="O31" s="82">
        <v>0.62679819153308669</v>
      </c>
    </row>
    <row r="32" spans="1:15">
      <c r="A32" s="82" t="s">
        <v>60</v>
      </c>
      <c r="B32" s="82">
        <v>1929</v>
      </c>
      <c r="C32" s="82">
        <v>2070</v>
      </c>
      <c r="D32" s="82">
        <v>2189</v>
      </c>
      <c r="E32" s="82">
        <v>1940</v>
      </c>
      <c r="F32" s="82">
        <v>1175</v>
      </c>
      <c r="G32" s="82">
        <v>1389</v>
      </c>
      <c r="H32" s="82">
        <v>1478</v>
      </c>
      <c r="I32" s="82">
        <v>1347</v>
      </c>
      <c r="J32" s="82">
        <v>0.60912389839294967</v>
      </c>
      <c r="K32" s="82">
        <v>0.67101449275362324</v>
      </c>
      <c r="L32" s="82">
        <v>0.67519415258108728</v>
      </c>
      <c r="M32" s="82">
        <v>0.69432989690721647</v>
      </c>
      <c r="N32" s="82">
        <v>0.65319974143503556</v>
      </c>
      <c r="O32" s="82">
        <v>0.6797870624294241</v>
      </c>
    </row>
    <row r="33" spans="1:15">
      <c r="A33" s="82" t="s">
        <v>279</v>
      </c>
      <c r="B33" s="82">
        <v>916</v>
      </c>
      <c r="C33" s="82">
        <v>1019</v>
      </c>
      <c r="D33" s="82">
        <v>1112</v>
      </c>
      <c r="E33" s="82">
        <v>1181</v>
      </c>
      <c r="F33" s="82">
        <v>653</v>
      </c>
      <c r="G33" s="82">
        <v>803</v>
      </c>
      <c r="H33" s="82">
        <v>810</v>
      </c>
      <c r="I33" s="82">
        <v>868</v>
      </c>
      <c r="J33" s="82">
        <v>0.71288209606986896</v>
      </c>
      <c r="K33" s="82">
        <v>0.78802747791952898</v>
      </c>
      <c r="L33" s="82">
        <v>0.72841726618705038</v>
      </c>
      <c r="M33" s="82">
        <v>0.73497036409822181</v>
      </c>
      <c r="N33" s="82">
        <v>0.7436823104693141</v>
      </c>
      <c r="O33" s="82">
        <v>0.74909420289855078</v>
      </c>
    </row>
    <row r="34" spans="1:15">
      <c r="A34" s="82" t="s">
        <v>26</v>
      </c>
      <c r="B34" s="82">
        <v>1427</v>
      </c>
      <c r="C34" s="82">
        <v>1586</v>
      </c>
      <c r="D34" s="82">
        <v>1479</v>
      </c>
      <c r="E34" s="82">
        <v>1501</v>
      </c>
      <c r="F34" s="82">
        <v>1025</v>
      </c>
      <c r="G34" s="82">
        <v>1152</v>
      </c>
      <c r="H34" s="82">
        <v>1070</v>
      </c>
      <c r="I34" s="82">
        <v>1090</v>
      </c>
      <c r="J34" s="82">
        <v>0.71829011913104412</v>
      </c>
      <c r="K34" s="82">
        <v>0.7263556116015133</v>
      </c>
      <c r="L34" s="82">
        <v>0.72346179851250847</v>
      </c>
      <c r="M34" s="82">
        <v>0.72618254497001999</v>
      </c>
      <c r="N34" s="82">
        <v>0.7228406055209261</v>
      </c>
      <c r="O34" s="82">
        <v>0.72536136662286466</v>
      </c>
    </row>
    <row r="35" spans="1:15">
      <c r="A35" s="82" t="s">
        <v>67</v>
      </c>
      <c r="B35" s="82">
        <v>1817</v>
      </c>
      <c r="C35" s="82">
        <v>1655</v>
      </c>
      <c r="D35" s="82">
        <v>1598</v>
      </c>
      <c r="E35" s="82">
        <v>1680</v>
      </c>
      <c r="F35" s="82">
        <v>1112</v>
      </c>
      <c r="G35" s="82">
        <v>1080</v>
      </c>
      <c r="H35" s="82">
        <v>1085</v>
      </c>
      <c r="I35" s="82">
        <v>1105</v>
      </c>
      <c r="J35" s="82">
        <v>0.61199779856906988</v>
      </c>
      <c r="K35" s="82">
        <v>0.65256797583081572</v>
      </c>
      <c r="L35" s="82">
        <v>0.67897371714643306</v>
      </c>
      <c r="M35" s="82">
        <v>0.65773809523809523</v>
      </c>
      <c r="N35" s="82">
        <v>0.64635108481262327</v>
      </c>
      <c r="O35" s="82">
        <v>0.66288262720454083</v>
      </c>
    </row>
    <row r="36" spans="1:15">
      <c r="A36" s="82" t="s">
        <v>528</v>
      </c>
      <c r="B36" s="82">
        <v>482</v>
      </c>
      <c r="C36" s="82">
        <v>507</v>
      </c>
      <c r="D36" s="82">
        <v>408</v>
      </c>
      <c r="E36" s="82">
        <v>424</v>
      </c>
      <c r="F36" s="82">
        <v>355</v>
      </c>
      <c r="G36" s="82">
        <v>399</v>
      </c>
      <c r="H36" s="82">
        <v>295</v>
      </c>
      <c r="I36" s="82">
        <v>326</v>
      </c>
      <c r="J36" s="82">
        <v>0.73651452282157681</v>
      </c>
      <c r="K36" s="82">
        <v>0.78698224852071008</v>
      </c>
      <c r="L36" s="82">
        <v>0.72303921568627449</v>
      </c>
      <c r="M36" s="82">
        <v>0.76886792452830188</v>
      </c>
      <c r="N36" s="82">
        <v>0.75089477451682174</v>
      </c>
      <c r="O36" s="82">
        <v>0.76176250933532486</v>
      </c>
    </row>
    <row r="37" spans="1:15">
      <c r="A37" s="82" t="s">
        <v>658</v>
      </c>
      <c r="B37" s="82">
        <v>934</v>
      </c>
      <c r="C37" s="82">
        <v>988</v>
      </c>
      <c r="D37" s="82">
        <v>1064</v>
      </c>
      <c r="E37" s="82">
        <v>961</v>
      </c>
      <c r="F37" s="82">
        <v>621</v>
      </c>
      <c r="G37" s="82">
        <v>701</v>
      </c>
      <c r="H37" s="82">
        <v>694</v>
      </c>
      <c r="I37" s="82">
        <v>681</v>
      </c>
      <c r="J37" s="82">
        <v>0.66488222698072807</v>
      </c>
      <c r="K37" s="82">
        <v>0.70951417004048578</v>
      </c>
      <c r="L37" s="82">
        <v>0.65225563909774431</v>
      </c>
      <c r="M37" s="82">
        <v>0.70863683662851196</v>
      </c>
      <c r="N37" s="82">
        <v>0.67515070328198257</v>
      </c>
      <c r="O37" s="82">
        <v>0.68901427149020911</v>
      </c>
    </row>
    <row r="38" spans="1:15">
      <c r="A38" s="82" t="s">
        <v>361</v>
      </c>
      <c r="B38" s="82">
        <v>2074</v>
      </c>
      <c r="C38" s="82">
        <v>2039</v>
      </c>
      <c r="D38" s="82">
        <v>2025</v>
      </c>
      <c r="E38" s="82">
        <v>2019</v>
      </c>
      <c r="F38" s="82">
        <v>1360</v>
      </c>
      <c r="G38" s="82">
        <v>1384</v>
      </c>
      <c r="H38" s="82">
        <v>1399</v>
      </c>
      <c r="I38" s="82">
        <v>1321</v>
      </c>
      <c r="J38" s="82">
        <v>0.65573770491803274</v>
      </c>
      <c r="K38" s="82">
        <v>0.67876410004904364</v>
      </c>
      <c r="L38" s="82">
        <v>0.69086419753086414</v>
      </c>
      <c r="M38" s="82">
        <v>0.65428429915799902</v>
      </c>
      <c r="N38" s="82">
        <v>0.67497556207233622</v>
      </c>
      <c r="O38" s="82">
        <v>0.6746671050468519</v>
      </c>
    </row>
    <row r="39" spans="1:15">
      <c r="A39" s="82" t="s">
        <v>659</v>
      </c>
      <c r="B39" s="82">
        <v>347</v>
      </c>
      <c r="C39" s="82">
        <v>310</v>
      </c>
      <c r="D39" s="82">
        <v>193</v>
      </c>
      <c r="E39" s="82">
        <v>290</v>
      </c>
      <c r="F39" s="82">
        <v>215</v>
      </c>
      <c r="G39" s="82">
        <v>203</v>
      </c>
      <c r="H39" s="82">
        <v>121</v>
      </c>
      <c r="I39" s="82">
        <v>166</v>
      </c>
      <c r="J39" s="82">
        <v>0.6195965417867435</v>
      </c>
      <c r="K39" s="82">
        <v>0.65483870967741931</v>
      </c>
      <c r="L39" s="82">
        <v>0.62694300518134716</v>
      </c>
      <c r="M39" s="82">
        <v>0.57241379310344831</v>
      </c>
      <c r="N39" s="82">
        <v>0.63411764705882356</v>
      </c>
      <c r="O39" s="82">
        <v>0.61790668348045397</v>
      </c>
    </row>
    <row r="40" spans="1:15">
      <c r="A40" s="82" t="s">
        <v>577</v>
      </c>
      <c r="B40" s="82">
        <v>654</v>
      </c>
      <c r="C40" s="82">
        <v>653</v>
      </c>
      <c r="D40" s="82">
        <v>663</v>
      </c>
      <c r="E40" s="82">
        <v>677</v>
      </c>
      <c r="F40" s="82">
        <v>427</v>
      </c>
      <c r="G40" s="82">
        <v>436</v>
      </c>
      <c r="H40" s="82">
        <v>449</v>
      </c>
      <c r="I40" s="82">
        <v>460</v>
      </c>
      <c r="J40" s="82">
        <v>0.65290519877675846</v>
      </c>
      <c r="K40" s="82">
        <v>0.66768759571209801</v>
      </c>
      <c r="L40" s="82">
        <v>0.6772247360482655</v>
      </c>
      <c r="M40" s="82">
        <v>0.67946824224519942</v>
      </c>
      <c r="N40" s="82">
        <v>0.66598984771573599</v>
      </c>
      <c r="O40" s="82">
        <v>0.67486201705970894</v>
      </c>
    </row>
    <row r="41" spans="1:15">
      <c r="A41" s="82" t="s">
        <v>389</v>
      </c>
      <c r="B41" s="82">
        <v>1948</v>
      </c>
      <c r="C41" s="82">
        <v>1807</v>
      </c>
      <c r="D41" s="82">
        <v>1636</v>
      </c>
      <c r="E41" s="82">
        <v>1746</v>
      </c>
      <c r="F41" s="82">
        <v>1425</v>
      </c>
      <c r="G41" s="82">
        <v>1330</v>
      </c>
      <c r="H41" s="82">
        <v>1191</v>
      </c>
      <c r="I41" s="82">
        <v>1246</v>
      </c>
      <c r="J41" s="82">
        <v>0.73151950718685832</v>
      </c>
      <c r="K41" s="82">
        <v>0.73602656336469285</v>
      </c>
      <c r="L41" s="82">
        <v>0.72799511002444983</v>
      </c>
      <c r="M41" s="82">
        <v>0.71363115693012602</v>
      </c>
      <c r="N41" s="82">
        <v>0.73196067519940644</v>
      </c>
      <c r="O41" s="82">
        <v>0.72595875891308537</v>
      </c>
    </row>
    <row r="42" spans="1:15">
      <c r="A42" s="82" t="s">
        <v>390</v>
      </c>
      <c r="B42" s="82">
        <v>2416</v>
      </c>
      <c r="C42" s="82">
        <v>2582</v>
      </c>
      <c r="D42" s="82">
        <v>2565</v>
      </c>
      <c r="E42" s="82">
        <v>2485</v>
      </c>
      <c r="F42" s="82">
        <v>1740</v>
      </c>
      <c r="G42" s="82">
        <v>1902</v>
      </c>
      <c r="H42" s="82">
        <v>1890</v>
      </c>
      <c r="I42" s="82">
        <v>1817</v>
      </c>
      <c r="J42" s="82">
        <v>0.7201986754966887</v>
      </c>
      <c r="K42" s="82">
        <v>0.73663826491092177</v>
      </c>
      <c r="L42" s="82">
        <v>0.73684210526315785</v>
      </c>
      <c r="M42" s="82">
        <v>0.7311871227364185</v>
      </c>
      <c r="N42" s="82">
        <v>0.73145577151923835</v>
      </c>
      <c r="O42" s="82">
        <v>0.73493186582809222</v>
      </c>
    </row>
  </sheetData>
  <pageMargins left="0.75" right="0.75" top="1" bottom="1" header="0.5" footer="0.5"/>
  <headerFooter alignWithMargins="0">
    <oddHeader>&amp;A</oddHeader>
    <oddFooter>Page &amp;P</oddFooter>
  </headerFooter>
</worksheet>
</file>

<file path=xl/worksheets/sheet31.xml><?xml version="1.0" encoding="utf-8"?>
<worksheet xmlns="http://schemas.openxmlformats.org/spreadsheetml/2006/main" xmlns:r="http://schemas.openxmlformats.org/officeDocument/2006/relationships">
  <dimension ref="A1:M42"/>
  <sheetViews>
    <sheetView workbookViewId="0">
      <selection activeCell="E1" sqref="E1"/>
    </sheetView>
  </sheetViews>
  <sheetFormatPr defaultRowHeight="15"/>
  <cols>
    <col min="1" max="16384" width="9.140625" style="82"/>
  </cols>
  <sheetData>
    <row r="1" spans="1:13">
      <c r="A1" s="82" t="s">
        <v>94</v>
      </c>
      <c r="B1" s="82" t="s">
        <v>402</v>
      </c>
      <c r="C1" s="82" t="s">
        <v>403</v>
      </c>
      <c r="D1" s="82" t="s">
        <v>404</v>
      </c>
      <c r="E1" s="82" t="s">
        <v>818</v>
      </c>
      <c r="F1" s="82" t="s">
        <v>405</v>
      </c>
      <c r="G1" s="82" t="s">
        <v>406</v>
      </c>
      <c r="H1" s="82" t="s">
        <v>407</v>
      </c>
      <c r="I1" s="82" t="s">
        <v>819</v>
      </c>
      <c r="J1" s="82" t="s">
        <v>408</v>
      </c>
      <c r="K1" s="82" t="s">
        <v>409</v>
      </c>
      <c r="L1" s="82" t="s">
        <v>410</v>
      </c>
      <c r="M1" s="82" t="s">
        <v>820</v>
      </c>
    </row>
    <row r="2" spans="1:13">
      <c r="A2" s="82" t="s">
        <v>616</v>
      </c>
      <c r="B2" s="82">
        <v>1454</v>
      </c>
      <c r="C2" s="82">
        <v>1481</v>
      </c>
      <c r="D2" s="82">
        <v>1586</v>
      </c>
      <c r="E2" s="82">
        <v>1584</v>
      </c>
      <c r="F2" s="82">
        <v>1592</v>
      </c>
      <c r="G2" s="82">
        <v>1617</v>
      </c>
      <c r="H2" s="82">
        <v>1730</v>
      </c>
      <c r="I2" s="82">
        <v>1733.5</v>
      </c>
      <c r="J2" s="82">
        <v>276</v>
      </c>
      <c r="K2" s="82">
        <v>272</v>
      </c>
      <c r="L2" s="82">
        <v>288</v>
      </c>
      <c r="M2" s="82">
        <v>299</v>
      </c>
    </row>
    <row r="3" spans="1:13">
      <c r="A3" s="82" t="s">
        <v>835</v>
      </c>
      <c r="B3" s="82">
        <v>454</v>
      </c>
      <c r="C3" s="82">
        <v>564</v>
      </c>
      <c r="D3" s="82">
        <v>589</v>
      </c>
      <c r="E3" s="82">
        <v>632</v>
      </c>
      <c r="F3" s="82">
        <v>465.5</v>
      </c>
      <c r="G3" s="82">
        <v>579.5</v>
      </c>
      <c r="H3" s="82">
        <v>601.5</v>
      </c>
      <c r="I3" s="82">
        <v>646</v>
      </c>
      <c r="J3" s="82">
        <v>23</v>
      </c>
      <c r="K3" s="82">
        <v>31</v>
      </c>
      <c r="L3" s="82">
        <v>25</v>
      </c>
      <c r="M3" s="82">
        <v>28</v>
      </c>
    </row>
    <row r="4" spans="1:13">
      <c r="A4" s="82" t="s">
        <v>113</v>
      </c>
      <c r="B4" s="82">
        <v>1048</v>
      </c>
      <c r="C4" s="82">
        <v>1068</v>
      </c>
      <c r="D4" s="82">
        <v>1246</v>
      </c>
      <c r="E4" s="82">
        <v>1329</v>
      </c>
      <c r="F4" s="82">
        <v>1117.5</v>
      </c>
      <c r="G4" s="82">
        <v>1140.5</v>
      </c>
      <c r="H4" s="82">
        <v>1307</v>
      </c>
      <c r="I4" s="82">
        <v>1418.5</v>
      </c>
      <c r="J4" s="82">
        <v>139</v>
      </c>
      <c r="K4" s="82">
        <v>145</v>
      </c>
      <c r="L4" s="82">
        <v>122</v>
      </c>
      <c r="M4" s="82">
        <v>179</v>
      </c>
    </row>
    <row r="5" spans="1:13">
      <c r="A5" s="82" t="s">
        <v>116</v>
      </c>
      <c r="B5" s="82">
        <v>2174</v>
      </c>
      <c r="C5" s="82">
        <v>2673</v>
      </c>
      <c r="D5" s="82">
        <v>3573</v>
      </c>
      <c r="E5" s="82">
        <v>4043</v>
      </c>
      <c r="F5" s="82">
        <v>2321</v>
      </c>
      <c r="G5" s="82">
        <v>2831</v>
      </c>
      <c r="H5" s="82">
        <v>3755</v>
      </c>
      <c r="I5" s="82">
        <v>4216</v>
      </c>
      <c r="J5" s="82">
        <v>294</v>
      </c>
      <c r="K5" s="82">
        <v>316</v>
      </c>
      <c r="L5" s="82">
        <v>364</v>
      </c>
      <c r="M5" s="82">
        <v>346</v>
      </c>
    </row>
    <row r="6" spans="1:13">
      <c r="A6" s="82" t="s">
        <v>648</v>
      </c>
      <c r="B6" s="82">
        <v>1621</v>
      </c>
      <c r="C6" s="82">
        <v>1689</v>
      </c>
      <c r="D6" s="82">
        <v>2021</v>
      </c>
      <c r="E6" s="82">
        <v>2106</v>
      </c>
      <c r="F6" s="82">
        <v>1766</v>
      </c>
      <c r="G6" s="82">
        <v>1837.5</v>
      </c>
      <c r="H6" s="82">
        <v>2205.5</v>
      </c>
      <c r="I6" s="82">
        <v>2266.5</v>
      </c>
      <c r="J6" s="82">
        <v>290</v>
      </c>
      <c r="K6" s="82">
        <v>297</v>
      </c>
      <c r="L6" s="82">
        <v>369</v>
      </c>
      <c r="M6" s="82">
        <v>321</v>
      </c>
    </row>
    <row r="7" spans="1:13">
      <c r="A7" s="82" t="s">
        <v>652</v>
      </c>
      <c r="B7" s="82">
        <v>931</v>
      </c>
      <c r="C7" s="82">
        <v>895</v>
      </c>
      <c r="D7" s="82">
        <v>942</v>
      </c>
      <c r="E7" s="82">
        <v>874</v>
      </c>
      <c r="F7" s="82">
        <v>973</v>
      </c>
      <c r="G7" s="82">
        <v>930.5</v>
      </c>
      <c r="H7" s="82">
        <v>981</v>
      </c>
      <c r="I7" s="82">
        <v>913.5</v>
      </c>
      <c r="J7" s="82">
        <v>84</v>
      </c>
      <c r="K7" s="82">
        <v>71</v>
      </c>
      <c r="L7" s="82">
        <v>78</v>
      </c>
      <c r="M7" s="82">
        <v>79</v>
      </c>
    </row>
    <row r="8" spans="1:13">
      <c r="A8" s="82" t="s">
        <v>122</v>
      </c>
      <c r="B8" s="82">
        <v>3374</v>
      </c>
      <c r="C8" s="82">
        <v>3210</v>
      </c>
      <c r="D8" s="82">
        <v>3560</v>
      </c>
      <c r="E8" s="82">
        <v>3829</v>
      </c>
      <c r="F8" s="82">
        <v>3655.5</v>
      </c>
      <c r="G8" s="82">
        <v>3423.5</v>
      </c>
      <c r="H8" s="82">
        <v>3799.5</v>
      </c>
      <c r="I8" s="82">
        <v>4085.5</v>
      </c>
      <c r="J8" s="82">
        <v>563</v>
      </c>
      <c r="K8" s="82">
        <v>427</v>
      </c>
      <c r="L8" s="82">
        <v>479</v>
      </c>
      <c r="M8" s="82">
        <v>513</v>
      </c>
    </row>
    <row r="9" spans="1:13">
      <c r="A9" s="82" t="s">
        <v>539</v>
      </c>
      <c r="B9" s="82">
        <v>820</v>
      </c>
      <c r="C9" s="82">
        <v>846</v>
      </c>
      <c r="D9" s="82">
        <v>824</v>
      </c>
      <c r="E9" s="82">
        <v>846</v>
      </c>
      <c r="F9" s="82">
        <v>860.5</v>
      </c>
      <c r="G9" s="82">
        <v>892</v>
      </c>
      <c r="H9" s="82">
        <v>881.5</v>
      </c>
      <c r="I9" s="82">
        <v>908.5</v>
      </c>
      <c r="J9" s="82">
        <v>81</v>
      </c>
      <c r="K9" s="82">
        <v>92</v>
      </c>
      <c r="L9" s="82">
        <v>115</v>
      </c>
      <c r="M9" s="82">
        <v>125</v>
      </c>
    </row>
    <row r="10" spans="1:13">
      <c r="A10" s="82" t="s">
        <v>653</v>
      </c>
      <c r="B10" s="82">
        <v>2752</v>
      </c>
      <c r="C10" s="82">
        <v>2821</v>
      </c>
      <c r="D10" s="82">
        <v>2958</v>
      </c>
      <c r="E10" s="82">
        <v>3027</v>
      </c>
      <c r="F10" s="82">
        <v>2895.5</v>
      </c>
      <c r="G10" s="82">
        <v>2988.5</v>
      </c>
      <c r="H10" s="82">
        <v>3134</v>
      </c>
      <c r="I10" s="82">
        <v>3249.5</v>
      </c>
      <c r="J10" s="82">
        <v>287</v>
      </c>
      <c r="K10" s="82">
        <v>335</v>
      </c>
      <c r="L10" s="82">
        <v>352</v>
      </c>
      <c r="M10" s="82">
        <v>445</v>
      </c>
    </row>
    <row r="11" spans="1:13">
      <c r="A11" s="82" t="s">
        <v>145</v>
      </c>
      <c r="B11" s="82">
        <v>886</v>
      </c>
      <c r="C11" s="82">
        <v>772</v>
      </c>
      <c r="D11" s="82">
        <v>893</v>
      </c>
      <c r="E11" s="82">
        <v>780</v>
      </c>
      <c r="F11" s="82">
        <v>911.5</v>
      </c>
      <c r="G11" s="82">
        <v>797</v>
      </c>
      <c r="H11" s="82">
        <v>919.5</v>
      </c>
      <c r="I11" s="82">
        <v>800</v>
      </c>
      <c r="J11" s="82">
        <v>51</v>
      </c>
      <c r="K11" s="82">
        <v>50</v>
      </c>
      <c r="L11" s="82">
        <v>53</v>
      </c>
      <c r="M11" s="82">
        <v>40</v>
      </c>
    </row>
    <row r="12" spans="1:13">
      <c r="A12" s="82" t="s">
        <v>150</v>
      </c>
      <c r="B12" s="82">
        <v>2559</v>
      </c>
      <c r="C12" s="82">
        <v>2604</v>
      </c>
      <c r="D12" s="82">
        <v>2680</v>
      </c>
      <c r="E12" s="82">
        <v>2698</v>
      </c>
      <c r="F12" s="82">
        <v>2745.5</v>
      </c>
      <c r="G12" s="82">
        <v>2800</v>
      </c>
      <c r="H12" s="82">
        <v>2870</v>
      </c>
      <c r="I12" s="82">
        <v>2895.5</v>
      </c>
      <c r="J12" s="82">
        <v>373</v>
      </c>
      <c r="K12" s="82">
        <v>392</v>
      </c>
      <c r="L12" s="82">
        <v>380</v>
      </c>
      <c r="M12" s="82">
        <v>395</v>
      </c>
    </row>
    <row r="13" spans="1:13">
      <c r="A13" s="82" t="s">
        <v>151</v>
      </c>
      <c r="B13" s="82">
        <v>1492</v>
      </c>
      <c r="C13" s="82">
        <v>1447</v>
      </c>
      <c r="D13" s="82">
        <v>1421</v>
      </c>
      <c r="E13" s="82">
        <v>1422</v>
      </c>
      <c r="F13" s="82">
        <v>1554</v>
      </c>
      <c r="G13" s="82">
        <v>1520.5</v>
      </c>
      <c r="H13" s="82">
        <v>1465.5</v>
      </c>
      <c r="I13" s="82">
        <v>1497.5</v>
      </c>
      <c r="J13" s="82">
        <v>124</v>
      </c>
      <c r="K13" s="82">
        <v>147</v>
      </c>
      <c r="L13" s="82">
        <v>89</v>
      </c>
      <c r="M13" s="82">
        <v>151</v>
      </c>
    </row>
    <row r="14" spans="1:13">
      <c r="A14" s="82" t="s">
        <v>533</v>
      </c>
      <c r="B14" s="82">
        <v>2309</v>
      </c>
      <c r="C14" s="82">
        <v>2366</v>
      </c>
      <c r="D14" s="82">
        <v>2623</v>
      </c>
      <c r="E14" s="82">
        <v>3094</v>
      </c>
      <c r="F14" s="82">
        <v>2384</v>
      </c>
      <c r="G14" s="82">
        <v>2441</v>
      </c>
      <c r="H14" s="82">
        <v>2723.5</v>
      </c>
      <c r="I14" s="82">
        <v>3225.5</v>
      </c>
      <c r="J14" s="82">
        <v>150</v>
      </c>
      <c r="K14" s="82">
        <v>150</v>
      </c>
      <c r="L14" s="82">
        <v>201</v>
      </c>
      <c r="M14" s="82">
        <v>263</v>
      </c>
    </row>
    <row r="15" spans="1:13">
      <c r="A15" s="82" t="s">
        <v>512</v>
      </c>
      <c r="B15" s="82">
        <v>635</v>
      </c>
      <c r="C15" s="82">
        <v>852</v>
      </c>
      <c r="D15" s="82">
        <v>699</v>
      </c>
      <c r="E15" s="82">
        <v>767</v>
      </c>
      <c r="F15" s="82">
        <v>651.5</v>
      </c>
      <c r="G15" s="82">
        <v>874.5</v>
      </c>
      <c r="H15" s="82">
        <v>722.5</v>
      </c>
      <c r="I15" s="82">
        <v>790</v>
      </c>
      <c r="J15" s="82">
        <v>33</v>
      </c>
      <c r="K15" s="82">
        <v>45</v>
      </c>
      <c r="L15" s="82">
        <v>47</v>
      </c>
      <c r="M15" s="82">
        <v>46</v>
      </c>
    </row>
    <row r="16" spans="1:13">
      <c r="A16" s="82" t="s">
        <v>41</v>
      </c>
      <c r="B16" s="82">
        <v>728</v>
      </c>
      <c r="C16" s="82">
        <v>755</v>
      </c>
      <c r="D16" s="82">
        <v>812</v>
      </c>
      <c r="E16" s="82">
        <v>764</v>
      </c>
      <c r="F16" s="82">
        <v>740.5</v>
      </c>
      <c r="G16" s="82">
        <v>767.5</v>
      </c>
      <c r="H16" s="82">
        <v>830.5</v>
      </c>
      <c r="I16" s="82">
        <v>777</v>
      </c>
      <c r="J16" s="82">
        <v>25</v>
      </c>
      <c r="K16" s="82">
        <v>25</v>
      </c>
      <c r="L16" s="82">
        <v>37</v>
      </c>
      <c r="M16" s="82">
        <v>26</v>
      </c>
    </row>
    <row r="17" spans="1:13">
      <c r="A17" s="82" t="s">
        <v>654</v>
      </c>
      <c r="B17" s="82">
        <v>1847</v>
      </c>
      <c r="C17" s="82">
        <v>2026</v>
      </c>
      <c r="D17" s="82">
        <v>1863</v>
      </c>
      <c r="E17" s="82">
        <v>1974</v>
      </c>
      <c r="F17" s="82">
        <v>1983</v>
      </c>
      <c r="G17" s="82">
        <v>2199.5</v>
      </c>
      <c r="H17" s="82">
        <v>2031.5</v>
      </c>
      <c r="I17" s="82">
        <v>2143.5</v>
      </c>
      <c r="J17" s="82">
        <v>272</v>
      </c>
      <c r="K17" s="82">
        <v>347</v>
      </c>
      <c r="L17" s="82">
        <v>337</v>
      </c>
      <c r="M17" s="82">
        <v>339</v>
      </c>
    </row>
    <row r="18" spans="1:13">
      <c r="A18" s="82" t="s">
        <v>655</v>
      </c>
      <c r="B18" s="82">
        <v>971</v>
      </c>
      <c r="C18" s="82">
        <v>916</v>
      </c>
      <c r="D18" s="82">
        <v>989</v>
      </c>
      <c r="E18" s="82">
        <v>1021</v>
      </c>
      <c r="F18" s="82">
        <v>995.5</v>
      </c>
      <c r="G18" s="82">
        <v>942.5</v>
      </c>
      <c r="H18" s="82">
        <v>1028.5</v>
      </c>
      <c r="I18" s="82">
        <v>1060.5</v>
      </c>
      <c r="J18" s="82">
        <v>49</v>
      </c>
      <c r="K18" s="82">
        <v>53</v>
      </c>
      <c r="L18" s="82">
        <v>79</v>
      </c>
      <c r="M18" s="82">
        <v>79</v>
      </c>
    </row>
    <row r="19" spans="1:13">
      <c r="A19" s="82" t="s">
        <v>43</v>
      </c>
      <c r="B19" s="82">
        <v>635</v>
      </c>
      <c r="C19" s="82">
        <v>600</v>
      </c>
      <c r="D19" s="82">
        <v>675</v>
      </c>
      <c r="E19" s="82">
        <v>626</v>
      </c>
      <c r="F19" s="82">
        <v>680</v>
      </c>
      <c r="G19" s="82">
        <v>642</v>
      </c>
      <c r="H19" s="82">
        <v>728.5</v>
      </c>
      <c r="I19" s="82">
        <v>670.5</v>
      </c>
      <c r="J19" s="82">
        <v>90</v>
      </c>
      <c r="K19" s="82">
        <v>84</v>
      </c>
      <c r="L19" s="82">
        <v>107</v>
      </c>
      <c r="M19" s="82">
        <v>89</v>
      </c>
    </row>
    <row r="20" spans="1:13">
      <c r="A20" s="82" t="s">
        <v>417</v>
      </c>
      <c r="B20" s="82">
        <v>1583</v>
      </c>
      <c r="C20" s="82">
        <v>1461</v>
      </c>
      <c r="D20" s="82">
        <v>1502</v>
      </c>
      <c r="E20" s="82">
        <v>1697</v>
      </c>
      <c r="F20" s="82">
        <v>1651</v>
      </c>
      <c r="G20" s="82">
        <v>1527.5</v>
      </c>
      <c r="H20" s="82">
        <v>1580.5</v>
      </c>
      <c r="I20" s="82">
        <v>1784.5</v>
      </c>
      <c r="J20" s="82">
        <v>136</v>
      </c>
      <c r="K20" s="82">
        <v>133</v>
      </c>
      <c r="L20" s="82">
        <v>157</v>
      </c>
      <c r="M20" s="82">
        <v>175</v>
      </c>
    </row>
    <row r="21" spans="1:13">
      <c r="A21" s="82" t="s">
        <v>17</v>
      </c>
      <c r="B21" s="82">
        <v>880</v>
      </c>
      <c r="C21" s="82">
        <v>933</v>
      </c>
      <c r="D21" s="82">
        <v>1057</v>
      </c>
      <c r="E21" s="82">
        <v>1096</v>
      </c>
      <c r="F21" s="82">
        <v>922.5</v>
      </c>
      <c r="G21" s="82">
        <v>994</v>
      </c>
      <c r="H21" s="82">
        <v>1105.5</v>
      </c>
      <c r="I21" s="82">
        <v>1154</v>
      </c>
      <c r="J21" s="82">
        <v>85</v>
      </c>
      <c r="K21" s="82">
        <v>122</v>
      </c>
      <c r="L21" s="82">
        <v>97</v>
      </c>
      <c r="M21" s="82">
        <v>116</v>
      </c>
    </row>
    <row r="22" spans="1:13">
      <c r="A22" s="82" t="s">
        <v>18</v>
      </c>
      <c r="B22" s="82">
        <v>745</v>
      </c>
      <c r="C22" s="82">
        <v>712</v>
      </c>
      <c r="D22" s="82">
        <v>762</v>
      </c>
      <c r="E22" s="82">
        <v>819</v>
      </c>
      <c r="F22" s="82">
        <v>787</v>
      </c>
      <c r="G22" s="82">
        <v>752.5</v>
      </c>
      <c r="H22" s="82">
        <v>810.5</v>
      </c>
      <c r="I22" s="82">
        <v>882.5</v>
      </c>
      <c r="J22" s="82">
        <v>84</v>
      </c>
      <c r="K22" s="82">
        <v>81</v>
      </c>
      <c r="L22" s="82">
        <v>97</v>
      </c>
      <c r="M22" s="82">
        <v>127</v>
      </c>
    </row>
    <row r="23" spans="1:13">
      <c r="A23" s="82" t="s">
        <v>836</v>
      </c>
      <c r="B23" s="82">
        <v>679</v>
      </c>
      <c r="C23" s="82">
        <v>707</v>
      </c>
      <c r="D23" s="82">
        <v>939</v>
      </c>
      <c r="E23" s="82">
        <v>1021</v>
      </c>
      <c r="F23" s="82">
        <v>702</v>
      </c>
      <c r="G23" s="82">
        <v>727</v>
      </c>
      <c r="H23" s="82">
        <v>1007</v>
      </c>
      <c r="I23" s="82">
        <v>1111.5</v>
      </c>
      <c r="J23" s="82">
        <v>46</v>
      </c>
      <c r="K23" s="82">
        <v>40</v>
      </c>
      <c r="L23" s="82">
        <v>136</v>
      </c>
      <c r="M23" s="82">
        <v>181</v>
      </c>
    </row>
    <row r="24" spans="1:13">
      <c r="A24" s="82" t="s">
        <v>419</v>
      </c>
      <c r="B24" s="82">
        <v>1511</v>
      </c>
      <c r="C24" s="82">
        <v>1478</v>
      </c>
      <c r="D24" s="82">
        <v>1720</v>
      </c>
      <c r="E24" s="82">
        <v>1758</v>
      </c>
      <c r="F24" s="82">
        <v>1587.5</v>
      </c>
      <c r="G24" s="82">
        <v>1564</v>
      </c>
      <c r="H24" s="82">
        <v>1825.5</v>
      </c>
      <c r="I24" s="82">
        <v>1853</v>
      </c>
      <c r="J24" s="82">
        <v>153</v>
      </c>
      <c r="K24" s="82">
        <v>172</v>
      </c>
      <c r="L24" s="82">
        <v>211</v>
      </c>
      <c r="M24" s="82">
        <v>190</v>
      </c>
    </row>
    <row r="25" spans="1:13">
      <c r="A25" s="82" t="s">
        <v>49</v>
      </c>
      <c r="B25" s="82">
        <v>2678</v>
      </c>
      <c r="C25" s="82">
        <v>2825</v>
      </c>
      <c r="D25" s="82">
        <v>2874</v>
      </c>
      <c r="E25" s="82">
        <v>2913</v>
      </c>
      <c r="F25" s="82">
        <v>2790</v>
      </c>
      <c r="G25" s="82">
        <v>2963.5</v>
      </c>
      <c r="H25" s="82">
        <v>2997</v>
      </c>
      <c r="I25" s="82">
        <v>3062.5</v>
      </c>
      <c r="J25" s="82">
        <v>224</v>
      </c>
      <c r="K25" s="82">
        <v>277</v>
      </c>
      <c r="L25" s="82">
        <v>246</v>
      </c>
      <c r="M25" s="82">
        <v>299</v>
      </c>
    </row>
    <row r="26" spans="1:13">
      <c r="A26" s="82" t="s">
        <v>656</v>
      </c>
      <c r="B26" s="82">
        <v>436</v>
      </c>
      <c r="C26" s="82">
        <v>386</v>
      </c>
      <c r="D26" s="82">
        <v>417</v>
      </c>
      <c r="E26" s="82">
        <v>438</v>
      </c>
      <c r="F26" s="82">
        <v>476.5</v>
      </c>
      <c r="G26" s="82">
        <v>409</v>
      </c>
      <c r="H26" s="82">
        <v>437</v>
      </c>
      <c r="I26" s="82">
        <v>462.5</v>
      </c>
      <c r="J26" s="82">
        <v>81</v>
      </c>
      <c r="K26" s="82">
        <v>46</v>
      </c>
      <c r="L26" s="82">
        <v>40</v>
      </c>
      <c r="M26" s="82">
        <v>49</v>
      </c>
    </row>
    <row r="27" spans="1:13">
      <c r="A27" s="82" t="s">
        <v>534</v>
      </c>
      <c r="B27" s="82">
        <v>1622</v>
      </c>
      <c r="C27" s="82">
        <v>1608</v>
      </c>
      <c r="D27" s="82">
        <v>1642</v>
      </c>
      <c r="E27" s="82">
        <v>1688</v>
      </c>
      <c r="F27" s="82">
        <v>1819</v>
      </c>
      <c r="G27" s="82">
        <v>1813</v>
      </c>
      <c r="H27" s="82">
        <v>1846</v>
      </c>
      <c r="I27" s="82">
        <v>1899.5</v>
      </c>
      <c r="J27" s="82">
        <v>394</v>
      </c>
      <c r="K27" s="82">
        <v>410</v>
      </c>
      <c r="L27" s="82">
        <v>408</v>
      </c>
      <c r="M27" s="82">
        <v>423</v>
      </c>
    </row>
    <row r="28" spans="1:13">
      <c r="A28" s="82" t="s">
        <v>22</v>
      </c>
      <c r="B28" s="82">
        <v>1824</v>
      </c>
      <c r="C28" s="82">
        <v>1745</v>
      </c>
      <c r="D28" s="82">
        <v>1772</v>
      </c>
      <c r="E28" s="82">
        <v>2052</v>
      </c>
      <c r="F28" s="82">
        <v>1969</v>
      </c>
      <c r="G28" s="82">
        <v>1876</v>
      </c>
      <c r="H28" s="82">
        <v>1915.5</v>
      </c>
      <c r="I28" s="82">
        <v>2208.5</v>
      </c>
      <c r="J28" s="82">
        <v>290</v>
      </c>
      <c r="K28" s="82">
        <v>262</v>
      </c>
      <c r="L28" s="82">
        <v>287</v>
      </c>
      <c r="M28" s="82">
        <v>313</v>
      </c>
    </row>
    <row r="29" spans="1:13">
      <c r="A29" s="82" t="s">
        <v>657</v>
      </c>
      <c r="B29" s="82">
        <v>544</v>
      </c>
      <c r="C29" s="82">
        <v>605</v>
      </c>
      <c r="D29" s="82">
        <v>575</v>
      </c>
      <c r="E29" s="82">
        <v>699</v>
      </c>
      <c r="F29" s="82">
        <v>573</v>
      </c>
      <c r="G29" s="82">
        <v>632.5</v>
      </c>
      <c r="H29" s="82">
        <v>617</v>
      </c>
      <c r="I29" s="82">
        <v>740.5</v>
      </c>
      <c r="J29" s="82">
        <v>58</v>
      </c>
      <c r="K29" s="82">
        <v>55</v>
      </c>
      <c r="L29" s="82">
        <v>84</v>
      </c>
      <c r="M29" s="82">
        <v>83</v>
      </c>
    </row>
    <row r="30" spans="1:13">
      <c r="A30" s="82" t="s">
        <v>56</v>
      </c>
      <c r="B30" s="82">
        <v>2983</v>
      </c>
      <c r="C30" s="82">
        <v>3060</v>
      </c>
      <c r="D30" s="82">
        <v>3186</v>
      </c>
      <c r="E30" s="82">
        <v>3137</v>
      </c>
      <c r="F30" s="82">
        <v>3235.5</v>
      </c>
      <c r="G30" s="82">
        <v>3322</v>
      </c>
      <c r="H30" s="82">
        <v>3474.5</v>
      </c>
      <c r="I30" s="82">
        <v>3434.5</v>
      </c>
      <c r="J30" s="82">
        <v>505</v>
      </c>
      <c r="K30" s="82">
        <v>524</v>
      </c>
      <c r="L30" s="82">
        <v>577</v>
      </c>
      <c r="M30" s="82">
        <v>595</v>
      </c>
    </row>
    <row r="31" spans="1:13">
      <c r="A31" s="82" t="s">
        <v>245</v>
      </c>
      <c r="B31" s="82">
        <v>972</v>
      </c>
      <c r="C31" s="82">
        <v>935</v>
      </c>
      <c r="D31" s="82">
        <v>959</v>
      </c>
      <c r="E31" s="82">
        <v>992</v>
      </c>
      <c r="F31" s="82">
        <v>1006.5</v>
      </c>
      <c r="G31" s="82">
        <v>975</v>
      </c>
      <c r="H31" s="82">
        <v>996.5</v>
      </c>
      <c r="I31" s="82">
        <v>1032.5</v>
      </c>
      <c r="J31" s="82">
        <v>69</v>
      </c>
      <c r="K31" s="82">
        <v>80</v>
      </c>
      <c r="L31" s="82">
        <v>75</v>
      </c>
      <c r="M31" s="82">
        <v>81</v>
      </c>
    </row>
    <row r="32" spans="1:13">
      <c r="A32" s="82" t="s">
        <v>60</v>
      </c>
      <c r="B32" s="82">
        <v>1719</v>
      </c>
      <c r="C32" s="82">
        <v>1782</v>
      </c>
      <c r="D32" s="82">
        <v>1852</v>
      </c>
      <c r="E32" s="82">
        <v>2100</v>
      </c>
      <c r="F32" s="82">
        <v>1844.5</v>
      </c>
      <c r="G32" s="82">
        <v>1915.5</v>
      </c>
      <c r="H32" s="82">
        <v>2000.5</v>
      </c>
      <c r="I32" s="82">
        <v>2273.5</v>
      </c>
      <c r="J32" s="82">
        <v>251</v>
      </c>
      <c r="K32" s="82">
        <v>267</v>
      </c>
      <c r="L32" s="82">
        <v>297</v>
      </c>
      <c r="M32" s="82">
        <v>347</v>
      </c>
    </row>
    <row r="33" spans="1:13">
      <c r="A33" s="82" t="s">
        <v>279</v>
      </c>
      <c r="B33" s="82">
        <v>2524</v>
      </c>
      <c r="C33" s="82">
        <v>2430</v>
      </c>
      <c r="D33" s="82">
        <v>2720</v>
      </c>
      <c r="E33" s="82">
        <v>2849</v>
      </c>
      <c r="F33" s="82">
        <v>2682.5</v>
      </c>
      <c r="G33" s="82">
        <v>2604.5</v>
      </c>
      <c r="H33" s="82">
        <v>2920.5</v>
      </c>
      <c r="I33" s="82">
        <v>3047</v>
      </c>
      <c r="J33" s="82">
        <v>317</v>
      </c>
      <c r="K33" s="82">
        <v>349</v>
      </c>
      <c r="L33" s="82">
        <v>401</v>
      </c>
      <c r="M33" s="82">
        <v>396</v>
      </c>
    </row>
    <row r="34" spans="1:13">
      <c r="A34" s="82" t="s">
        <v>26</v>
      </c>
      <c r="B34" s="82">
        <v>2237</v>
      </c>
      <c r="C34" s="82">
        <v>2354</v>
      </c>
      <c r="D34" s="82">
        <v>2478</v>
      </c>
      <c r="E34" s="82">
        <v>2618</v>
      </c>
      <c r="F34" s="82">
        <v>2434</v>
      </c>
      <c r="G34" s="82">
        <v>2531</v>
      </c>
      <c r="H34" s="82">
        <v>2675.5</v>
      </c>
      <c r="I34" s="82">
        <v>2854.5</v>
      </c>
      <c r="J34" s="82">
        <v>394</v>
      </c>
      <c r="K34" s="82">
        <v>354</v>
      </c>
      <c r="L34" s="82">
        <v>395</v>
      </c>
      <c r="M34" s="82">
        <v>473</v>
      </c>
    </row>
    <row r="35" spans="1:13">
      <c r="A35" s="82" t="s">
        <v>67</v>
      </c>
      <c r="B35" s="82">
        <v>2767</v>
      </c>
      <c r="C35" s="82">
        <v>2778</v>
      </c>
      <c r="D35" s="82">
        <v>2907</v>
      </c>
      <c r="E35" s="82">
        <v>3056</v>
      </c>
      <c r="F35" s="82">
        <v>2896.5</v>
      </c>
      <c r="G35" s="82">
        <v>2902</v>
      </c>
      <c r="H35" s="82">
        <v>3033.5</v>
      </c>
      <c r="I35" s="82">
        <v>3210.5</v>
      </c>
      <c r="J35" s="82">
        <v>259</v>
      </c>
      <c r="K35" s="82">
        <v>248</v>
      </c>
      <c r="L35" s="82">
        <v>253</v>
      </c>
      <c r="M35" s="82">
        <v>309</v>
      </c>
    </row>
    <row r="36" spans="1:13">
      <c r="A36" s="82" t="s">
        <v>528</v>
      </c>
      <c r="B36" s="82">
        <v>630</v>
      </c>
      <c r="C36" s="82">
        <v>628</v>
      </c>
      <c r="D36" s="82">
        <v>657</v>
      </c>
      <c r="E36" s="82">
        <v>634</v>
      </c>
      <c r="F36" s="82">
        <v>647</v>
      </c>
      <c r="G36" s="82">
        <v>645.5</v>
      </c>
      <c r="H36" s="82">
        <v>677.5</v>
      </c>
      <c r="I36" s="82">
        <v>648.5</v>
      </c>
      <c r="J36" s="82">
        <v>34</v>
      </c>
      <c r="K36" s="82">
        <v>35</v>
      </c>
      <c r="L36" s="82">
        <v>41</v>
      </c>
      <c r="M36" s="82">
        <v>29</v>
      </c>
    </row>
    <row r="37" spans="1:13">
      <c r="A37" s="82" t="s">
        <v>658</v>
      </c>
      <c r="B37" s="82">
        <v>1567</v>
      </c>
      <c r="C37" s="82">
        <v>1392</v>
      </c>
      <c r="D37" s="82">
        <v>1355</v>
      </c>
      <c r="E37" s="82">
        <v>1405</v>
      </c>
      <c r="F37" s="82">
        <v>1603.5</v>
      </c>
      <c r="G37" s="82">
        <v>1434.5</v>
      </c>
      <c r="H37" s="82">
        <v>1390</v>
      </c>
      <c r="I37" s="82">
        <v>1443.5</v>
      </c>
      <c r="J37" s="82">
        <v>73</v>
      </c>
      <c r="K37" s="82">
        <v>85</v>
      </c>
      <c r="L37" s="82">
        <v>70</v>
      </c>
      <c r="M37" s="82">
        <v>77</v>
      </c>
    </row>
    <row r="38" spans="1:13">
      <c r="A38" s="82" t="s">
        <v>361</v>
      </c>
      <c r="B38" s="82">
        <v>1663</v>
      </c>
      <c r="C38" s="82">
        <v>1717</v>
      </c>
      <c r="D38" s="82">
        <v>1759</v>
      </c>
      <c r="E38" s="82">
        <v>1896</v>
      </c>
      <c r="F38" s="82">
        <v>1717.5</v>
      </c>
      <c r="G38" s="82">
        <v>1784</v>
      </c>
      <c r="H38" s="82">
        <v>1831.5</v>
      </c>
      <c r="I38" s="82">
        <v>1982</v>
      </c>
      <c r="J38" s="82">
        <v>109</v>
      </c>
      <c r="K38" s="82">
        <v>134</v>
      </c>
      <c r="L38" s="82">
        <v>145</v>
      </c>
      <c r="M38" s="82">
        <v>172</v>
      </c>
    </row>
    <row r="39" spans="1:13">
      <c r="A39" s="82" t="s">
        <v>659</v>
      </c>
      <c r="B39" s="82">
        <v>1119</v>
      </c>
      <c r="C39" s="82">
        <v>1209</v>
      </c>
      <c r="D39" s="82">
        <v>1312</v>
      </c>
      <c r="E39" s="82">
        <v>1161</v>
      </c>
      <c r="F39" s="82">
        <v>1143</v>
      </c>
      <c r="G39" s="82">
        <v>1232</v>
      </c>
      <c r="H39" s="82">
        <v>1332</v>
      </c>
      <c r="I39" s="82">
        <v>1184.5</v>
      </c>
      <c r="J39" s="82">
        <v>48</v>
      </c>
      <c r="K39" s="82">
        <v>46</v>
      </c>
      <c r="L39" s="82">
        <v>40</v>
      </c>
      <c r="M39" s="82">
        <v>47</v>
      </c>
    </row>
    <row r="40" spans="1:13">
      <c r="A40" s="82" t="s">
        <v>577</v>
      </c>
      <c r="B40" s="82">
        <v>825</v>
      </c>
      <c r="C40" s="82">
        <v>764</v>
      </c>
      <c r="D40" s="82">
        <v>844</v>
      </c>
      <c r="E40" s="82">
        <v>724</v>
      </c>
      <c r="F40" s="82">
        <v>880.5</v>
      </c>
      <c r="G40" s="82">
        <v>821</v>
      </c>
      <c r="H40" s="82">
        <v>895</v>
      </c>
      <c r="I40" s="82">
        <v>763.5</v>
      </c>
      <c r="J40" s="82">
        <v>111</v>
      </c>
      <c r="K40" s="82">
        <v>114</v>
      </c>
      <c r="L40" s="82">
        <v>102</v>
      </c>
      <c r="M40" s="82">
        <v>79</v>
      </c>
    </row>
    <row r="41" spans="1:13">
      <c r="A41" s="82" t="s">
        <v>389</v>
      </c>
      <c r="B41" s="82">
        <v>3304</v>
      </c>
      <c r="C41" s="82">
        <v>3151</v>
      </c>
      <c r="D41" s="82">
        <v>3205</v>
      </c>
      <c r="E41" s="82">
        <v>3115</v>
      </c>
      <c r="F41" s="82">
        <v>3514.5</v>
      </c>
      <c r="G41" s="82">
        <v>3377</v>
      </c>
      <c r="H41" s="82">
        <v>3438.5</v>
      </c>
      <c r="I41" s="82">
        <v>3335.5</v>
      </c>
      <c r="J41" s="82">
        <v>421</v>
      </c>
      <c r="K41" s="82">
        <v>452</v>
      </c>
      <c r="L41" s="82">
        <v>467</v>
      </c>
      <c r="M41" s="82">
        <v>441</v>
      </c>
    </row>
    <row r="42" spans="1:13">
      <c r="A42" s="82" t="s">
        <v>390</v>
      </c>
      <c r="B42" s="82">
        <v>3615</v>
      </c>
      <c r="C42" s="82">
        <v>4066</v>
      </c>
      <c r="D42" s="82">
        <v>4067</v>
      </c>
      <c r="E42" s="82">
        <v>4268</v>
      </c>
      <c r="F42" s="82">
        <v>3864</v>
      </c>
      <c r="G42" s="82">
        <v>4331.5</v>
      </c>
      <c r="H42" s="82">
        <v>4338</v>
      </c>
      <c r="I42" s="82">
        <v>4600.5</v>
      </c>
      <c r="J42" s="82">
        <v>498</v>
      </c>
      <c r="K42" s="82">
        <v>531</v>
      </c>
      <c r="L42" s="82">
        <v>542</v>
      </c>
      <c r="M42" s="82">
        <v>665</v>
      </c>
    </row>
  </sheetData>
  <pageMargins left="0.75" right="0.75" top="1" bottom="1" header="0.5" footer="0.5"/>
  <headerFooter alignWithMargins="0">
    <oddHeader>&amp;A</oddHeader>
    <oddFooter>Page &amp;P</oddFooter>
  </headerFooter>
</worksheet>
</file>

<file path=xl/worksheets/sheet32.xml><?xml version="1.0" encoding="utf-8"?>
<worksheet xmlns="http://schemas.openxmlformats.org/spreadsheetml/2006/main" xmlns:r="http://schemas.openxmlformats.org/officeDocument/2006/relationships">
  <dimension ref="A1:O42"/>
  <sheetViews>
    <sheetView workbookViewId="0">
      <selection activeCell="E1" sqref="E1"/>
    </sheetView>
  </sheetViews>
  <sheetFormatPr defaultRowHeight="15"/>
  <cols>
    <col min="1" max="16384" width="9.140625" style="82"/>
  </cols>
  <sheetData>
    <row r="1" spans="1:15">
      <c r="A1" s="82" t="s">
        <v>94</v>
      </c>
      <c r="B1" s="82" t="s">
        <v>464</v>
      </c>
      <c r="C1" s="82" t="s">
        <v>465</v>
      </c>
      <c r="D1" s="82" t="s">
        <v>466</v>
      </c>
      <c r="E1" s="82" t="s">
        <v>821</v>
      </c>
      <c r="F1" s="82" t="s">
        <v>467</v>
      </c>
      <c r="G1" s="82" t="s">
        <v>468</v>
      </c>
      <c r="H1" s="82" t="s">
        <v>469</v>
      </c>
      <c r="I1" s="82" t="s">
        <v>822</v>
      </c>
      <c r="J1" s="82" t="s">
        <v>474</v>
      </c>
      <c r="K1" s="82" t="s">
        <v>475</v>
      </c>
      <c r="L1" s="82" t="s">
        <v>476</v>
      </c>
      <c r="M1" s="82" t="s">
        <v>823</v>
      </c>
      <c r="N1" s="82" t="s">
        <v>737</v>
      </c>
      <c r="O1" s="82" t="s">
        <v>738</v>
      </c>
    </row>
    <row r="2" spans="1:15">
      <c r="A2" s="82" t="s">
        <v>616</v>
      </c>
      <c r="B2" s="82">
        <v>1133</v>
      </c>
      <c r="C2" s="82">
        <v>1218</v>
      </c>
      <c r="D2" s="82">
        <v>1233</v>
      </c>
      <c r="E2" s="82">
        <v>1338</v>
      </c>
      <c r="F2" s="82">
        <v>582</v>
      </c>
      <c r="G2" s="82">
        <v>640</v>
      </c>
      <c r="H2" s="82">
        <v>635</v>
      </c>
      <c r="I2" s="82">
        <v>668</v>
      </c>
      <c r="J2" s="82">
        <v>0.51368049426301854</v>
      </c>
      <c r="K2" s="82">
        <v>0.52545155993431858</v>
      </c>
      <c r="L2" s="82">
        <v>0.51500405515004055</v>
      </c>
      <c r="M2" s="82">
        <v>0.49925261584454411</v>
      </c>
      <c r="N2" s="82">
        <v>0.5181361607142857</v>
      </c>
      <c r="O2" s="82">
        <v>0.51280021113750329</v>
      </c>
    </row>
    <row r="3" spans="1:15">
      <c r="A3" s="82" t="s">
        <v>835</v>
      </c>
      <c r="B3" s="82">
        <v>469</v>
      </c>
      <c r="C3" s="82">
        <v>408</v>
      </c>
      <c r="D3" s="82">
        <v>399</v>
      </c>
      <c r="E3" s="82">
        <v>488</v>
      </c>
      <c r="F3" s="82">
        <v>126</v>
      </c>
      <c r="G3" s="82">
        <v>119</v>
      </c>
      <c r="H3" s="82">
        <v>98</v>
      </c>
      <c r="I3" s="82">
        <v>100</v>
      </c>
      <c r="J3" s="82">
        <v>0.26865671641791045</v>
      </c>
      <c r="K3" s="82">
        <v>0.29166666666666669</v>
      </c>
      <c r="L3" s="82">
        <v>0.24561403508771928</v>
      </c>
      <c r="M3" s="82">
        <v>0.20491803278688525</v>
      </c>
      <c r="N3" s="82">
        <v>0.26880877742946707</v>
      </c>
      <c r="O3" s="82">
        <v>0.24478764478764478</v>
      </c>
    </row>
    <row r="4" spans="1:15">
      <c r="A4" s="82" t="s">
        <v>113</v>
      </c>
      <c r="B4" s="82">
        <v>1209</v>
      </c>
      <c r="C4" s="82">
        <v>1066</v>
      </c>
      <c r="D4" s="82">
        <v>1194</v>
      </c>
      <c r="E4" s="82">
        <v>1271</v>
      </c>
      <c r="F4" s="82">
        <v>397</v>
      </c>
      <c r="G4" s="82">
        <v>328</v>
      </c>
      <c r="H4" s="82">
        <v>390</v>
      </c>
      <c r="I4" s="82">
        <v>394</v>
      </c>
      <c r="J4" s="82">
        <v>0.32837055417700578</v>
      </c>
      <c r="K4" s="82">
        <v>0.30769230769230771</v>
      </c>
      <c r="L4" s="82">
        <v>0.32663316582914576</v>
      </c>
      <c r="M4" s="82">
        <v>0.30999213217938631</v>
      </c>
      <c r="N4" s="82">
        <v>0.32141827616027674</v>
      </c>
      <c r="O4" s="82">
        <v>0.31492495043896912</v>
      </c>
    </row>
    <row r="5" spans="1:15">
      <c r="A5" s="82" t="s">
        <v>116</v>
      </c>
      <c r="B5" s="82">
        <v>1539</v>
      </c>
      <c r="C5" s="82">
        <v>1426</v>
      </c>
      <c r="D5" s="82">
        <v>1296</v>
      </c>
      <c r="E5" s="82">
        <v>1483</v>
      </c>
      <c r="F5" s="82">
        <v>597</v>
      </c>
      <c r="G5" s="82">
        <v>531</v>
      </c>
      <c r="H5" s="82">
        <v>437</v>
      </c>
      <c r="I5" s="82">
        <v>569</v>
      </c>
      <c r="J5" s="82">
        <v>0.38791423001949316</v>
      </c>
      <c r="K5" s="82">
        <v>0.37237026647966337</v>
      </c>
      <c r="L5" s="82">
        <v>0.33719135802469136</v>
      </c>
      <c r="M5" s="82">
        <v>0.38368172623061364</v>
      </c>
      <c r="N5" s="82">
        <v>0.3672846749589298</v>
      </c>
      <c r="O5" s="82">
        <v>0.36551724137931035</v>
      </c>
    </row>
    <row r="6" spans="1:15">
      <c r="A6" s="82" t="s">
        <v>648</v>
      </c>
      <c r="B6" s="82">
        <v>1169</v>
      </c>
      <c r="C6" s="82">
        <v>1445</v>
      </c>
      <c r="D6" s="82">
        <v>1398</v>
      </c>
      <c r="E6" s="82">
        <v>1457</v>
      </c>
      <c r="F6" s="82">
        <v>449</v>
      </c>
      <c r="G6" s="82">
        <v>633</v>
      </c>
      <c r="H6" s="82">
        <v>552</v>
      </c>
      <c r="I6" s="82">
        <v>624</v>
      </c>
      <c r="J6" s="82">
        <v>0.38408896492728828</v>
      </c>
      <c r="K6" s="82">
        <v>0.43806228373702422</v>
      </c>
      <c r="L6" s="82">
        <v>0.39484978540772531</v>
      </c>
      <c r="M6" s="82">
        <v>0.42827728208647908</v>
      </c>
      <c r="N6" s="82">
        <v>0.40727816550348955</v>
      </c>
      <c r="O6" s="82">
        <v>0.42069767441860467</v>
      </c>
    </row>
    <row r="7" spans="1:15">
      <c r="A7" s="82" t="s">
        <v>652</v>
      </c>
      <c r="B7" s="82">
        <v>531</v>
      </c>
      <c r="C7" s="82">
        <v>628</v>
      </c>
      <c r="D7" s="82">
        <v>611</v>
      </c>
      <c r="E7" s="82">
        <v>520</v>
      </c>
      <c r="F7" s="82">
        <v>125</v>
      </c>
      <c r="G7" s="82">
        <v>174</v>
      </c>
      <c r="H7" s="82">
        <v>150</v>
      </c>
      <c r="I7" s="82">
        <v>173</v>
      </c>
      <c r="J7" s="82">
        <v>0.23540489642184556</v>
      </c>
      <c r="K7" s="82">
        <v>0.27707006369426751</v>
      </c>
      <c r="L7" s="82">
        <v>0.24549918166939444</v>
      </c>
      <c r="M7" s="82">
        <v>0.33269230769230768</v>
      </c>
      <c r="N7" s="82">
        <v>0.25367231638418081</v>
      </c>
      <c r="O7" s="82">
        <v>0.28254690164866403</v>
      </c>
    </row>
    <row r="8" spans="1:15">
      <c r="A8" s="82" t="s">
        <v>122</v>
      </c>
      <c r="B8" s="82">
        <v>2029</v>
      </c>
      <c r="C8" s="82">
        <v>1835</v>
      </c>
      <c r="D8" s="82">
        <v>1842</v>
      </c>
      <c r="E8" s="82">
        <v>2154</v>
      </c>
      <c r="F8" s="82">
        <v>606</v>
      </c>
      <c r="G8" s="82">
        <v>494</v>
      </c>
      <c r="H8" s="82">
        <v>583</v>
      </c>
      <c r="I8" s="82">
        <v>677</v>
      </c>
      <c r="J8" s="82">
        <v>0.29866929521931984</v>
      </c>
      <c r="K8" s="82">
        <v>0.26920980926430516</v>
      </c>
      <c r="L8" s="82">
        <v>0.31650380021715524</v>
      </c>
      <c r="M8" s="82">
        <v>0.31429897864438255</v>
      </c>
      <c r="N8" s="82">
        <v>0.29495268138801262</v>
      </c>
      <c r="O8" s="82">
        <v>0.30080603670039446</v>
      </c>
    </row>
    <row r="9" spans="1:15">
      <c r="A9" s="82" t="s">
        <v>539</v>
      </c>
      <c r="B9" s="82">
        <v>583</v>
      </c>
      <c r="C9" s="82">
        <v>667</v>
      </c>
      <c r="D9" s="82">
        <v>762</v>
      </c>
      <c r="E9" s="82">
        <v>714</v>
      </c>
      <c r="F9" s="82">
        <v>118</v>
      </c>
      <c r="G9" s="82">
        <v>123</v>
      </c>
      <c r="H9" s="82">
        <v>108</v>
      </c>
      <c r="I9" s="82">
        <v>130</v>
      </c>
      <c r="J9" s="82">
        <v>0.20240137221269297</v>
      </c>
      <c r="K9" s="82">
        <v>0.18440779610194902</v>
      </c>
      <c r="L9" s="82">
        <v>0.14173228346456693</v>
      </c>
      <c r="M9" s="82">
        <v>0.18207282913165265</v>
      </c>
      <c r="N9" s="82">
        <v>0.17345924453280318</v>
      </c>
      <c r="O9" s="82">
        <v>0.16845543630424639</v>
      </c>
    </row>
    <row r="10" spans="1:15">
      <c r="A10" s="82" t="s">
        <v>653</v>
      </c>
      <c r="B10" s="82">
        <v>1331</v>
      </c>
      <c r="C10" s="82">
        <v>1319</v>
      </c>
      <c r="D10" s="82">
        <v>1379</v>
      </c>
      <c r="E10" s="82">
        <v>1425</v>
      </c>
      <c r="F10" s="82">
        <v>736</v>
      </c>
      <c r="G10" s="82">
        <v>740</v>
      </c>
      <c r="H10" s="82">
        <v>769</v>
      </c>
      <c r="I10" s="82">
        <v>796</v>
      </c>
      <c r="J10" s="82">
        <v>0.55296769346356123</v>
      </c>
      <c r="K10" s="82">
        <v>0.56103108415466263</v>
      </c>
      <c r="L10" s="82">
        <v>0.55765047135605517</v>
      </c>
      <c r="M10" s="82">
        <v>0.5585964912280702</v>
      </c>
      <c r="N10" s="82">
        <v>0.55721022586249691</v>
      </c>
      <c r="O10" s="82">
        <v>0.55905893766674752</v>
      </c>
    </row>
    <row r="11" spans="1:15">
      <c r="A11" s="82" t="s">
        <v>145</v>
      </c>
      <c r="B11" s="82">
        <v>336</v>
      </c>
      <c r="C11" s="82">
        <v>327</v>
      </c>
      <c r="D11" s="82">
        <v>381</v>
      </c>
      <c r="E11" s="82">
        <v>393</v>
      </c>
      <c r="F11" s="82">
        <v>142</v>
      </c>
      <c r="G11" s="82">
        <v>147</v>
      </c>
      <c r="H11" s="82">
        <v>177</v>
      </c>
      <c r="I11" s="82">
        <v>127</v>
      </c>
      <c r="J11" s="82">
        <v>0.42261904761904762</v>
      </c>
      <c r="K11" s="82">
        <v>0.44954128440366975</v>
      </c>
      <c r="L11" s="82">
        <v>0.46456692913385828</v>
      </c>
      <c r="M11" s="82">
        <v>0.32315521628498728</v>
      </c>
      <c r="N11" s="82">
        <v>0.44636015325670497</v>
      </c>
      <c r="O11" s="82">
        <v>0.40962761126248864</v>
      </c>
    </row>
    <row r="12" spans="1:15">
      <c r="A12" s="82" t="s">
        <v>150</v>
      </c>
      <c r="B12" s="82">
        <v>1265</v>
      </c>
      <c r="C12" s="82">
        <v>1374</v>
      </c>
      <c r="D12" s="82">
        <v>1403</v>
      </c>
      <c r="E12" s="82">
        <v>1610</v>
      </c>
      <c r="F12" s="82">
        <v>610</v>
      </c>
      <c r="G12" s="82">
        <v>648</v>
      </c>
      <c r="H12" s="82">
        <v>673</v>
      </c>
      <c r="I12" s="82">
        <v>744</v>
      </c>
      <c r="J12" s="82">
        <v>0.48221343873517786</v>
      </c>
      <c r="K12" s="82">
        <v>0.47161572052401746</v>
      </c>
      <c r="L12" s="82">
        <v>0.47968638631503918</v>
      </c>
      <c r="M12" s="82">
        <v>0.462111801242236</v>
      </c>
      <c r="N12" s="82">
        <v>0.47773379515091541</v>
      </c>
      <c r="O12" s="82">
        <v>0.47070891269660359</v>
      </c>
    </row>
    <row r="13" spans="1:15">
      <c r="A13" s="82" t="s">
        <v>151</v>
      </c>
      <c r="B13" s="82">
        <v>790</v>
      </c>
      <c r="C13" s="82">
        <v>798</v>
      </c>
      <c r="D13" s="82">
        <v>718</v>
      </c>
      <c r="E13" s="82">
        <v>726</v>
      </c>
      <c r="F13" s="82">
        <v>349</v>
      </c>
      <c r="G13" s="82">
        <v>327</v>
      </c>
      <c r="H13" s="82">
        <v>287</v>
      </c>
      <c r="I13" s="82">
        <v>310</v>
      </c>
      <c r="J13" s="82">
        <v>0.4417721518987342</v>
      </c>
      <c r="K13" s="82">
        <v>0.40977443609022557</v>
      </c>
      <c r="L13" s="82">
        <v>0.39972144846796659</v>
      </c>
      <c r="M13" s="82">
        <v>0.42699724517906334</v>
      </c>
      <c r="N13" s="82">
        <v>0.41760624457935819</v>
      </c>
      <c r="O13" s="82">
        <v>0.41213202497769846</v>
      </c>
    </row>
    <row r="14" spans="1:15">
      <c r="A14" s="82" t="s">
        <v>533</v>
      </c>
      <c r="B14" s="82">
        <v>799</v>
      </c>
      <c r="C14" s="82">
        <v>869</v>
      </c>
      <c r="D14" s="82">
        <v>805</v>
      </c>
      <c r="E14" s="82">
        <v>770</v>
      </c>
      <c r="F14" s="82">
        <v>379</v>
      </c>
      <c r="G14" s="82">
        <v>439</v>
      </c>
      <c r="H14" s="82">
        <v>338</v>
      </c>
      <c r="I14" s="82">
        <v>321</v>
      </c>
      <c r="J14" s="82">
        <v>0.47434292866082606</v>
      </c>
      <c r="K14" s="82">
        <v>0.50517836593785959</v>
      </c>
      <c r="L14" s="82">
        <v>0.41987577639751555</v>
      </c>
      <c r="M14" s="82">
        <v>0.41688311688311686</v>
      </c>
      <c r="N14" s="82">
        <v>0.46744844318641326</v>
      </c>
      <c r="O14" s="82">
        <v>0.4492635024549918</v>
      </c>
    </row>
    <row r="15" spans="1:15">
      <c r="A15" s="82" t="s">
        <v>512</v>
      </c>
      <c r="B15" s="82">
        <v>617</v>
      </c>
      <c r="C15" s="82">
        <v>403</v>
      </c>
      <c r="D15" s="82">
        <v>581</v>
      </c>
      <c r="E15" s="82">
        <v>556</v>
      </c>
      <c r="F15" s="82">
        <v>204</v>
      </c>
      <c r="G15" s="82">
        <v>140</v>
      </c>
      <c r="H15" s="82">
        <v>190</v>
      </c>
      <c r="I15" s="82">
        <v>171</v>
      </c>
      <c r="J15" s="82">
        <v>0.33063209076175043</v>
      </c>
      <c r="K15" s="82">
        <v>0.34739454094292804</v>
      </c>
      <c r="L15" s="82">
        <v>0.32702237521514632</v>
      </c>
      <c r="M15" s="82">
        <v>0.30755395683453235</v>
      </c>
      <c r="N15" s="82">
        <v>0.33354153653966273</v>
      </c>
      <c r="O15" s="82">
        <v>0.32532467532467535</v>
      </c>
    </row>
    <row r="16" spans="1:15">
      <c r="A16" s="82" t="s">
        <v>41</v>
      </c>
      <c r="B16" s="82">
        <v>602</v>
      </c>
      <c r="C16" s="82">
        <v>660</v>
      </c>
      <c r="D16" s="82">
        <v>604</v>
      </c>
      <c r="E16" s="82">
        <v>471</v>
      </c>
      <c r="F16" s="82">
        <v>157</v>
      </c>
      <c r="G16" s="82">
        <v>161</v>
      </c>
      <c r="H16" s="82">
        <v>144</v>
      </c>
      <c r="I16" s="82">
        <v>116</v>
      </c>
      <c r="J16" s="82">
        <v>0.26079734219269102</v>
      </c>
      <c r="K16" s="82">
        <v>0.24393939393939393</v>
      </c>
      <c r="L16" s="82">
        <v>0.23841059602649006</v>
      </c>
      <c r="M16" s="82">
        <v>0.24628450106157113</v>
      </c>
      <c r="N16" s="82">
        <v>0.24758842443729903</v>
      </c>
      <c r="O16" s="82">
        <v>0.24265129682997119</v>
      </c>
    </row>
    <row r="17" spans="1:15">
      <c r="A17" s="82" t="s">
        <v>654</v>
      </c>
      <c r="B17" s="82">
        <v>1409</v>
      </c>
      <c r="C17" s="82">
        <v>1366</v>
      </c>
      <c r="D17" s="82">
        <v>1553</v>
      </c>
      <c r="E17" s="82">
        <v>1534</v>
      </c>
      <c r="F17" s="82">
        <v>338</v>
      </c>
      <c r="G17" s="82">
        <v>361</v>
      </c>
      <c r="H17" s="82">
        <v>392</v>
      </c>
      <c r="I17" s="82">
        <v>409</v>
      </c>
      <c r="J17" s="82">
        <v>0.23988644428672817</v>
      </c>
      <c r="K17" s="82">
        <v>0.26427525622254761</v>
      </c>
      <c r="L17" s="82">
        <v>0.25241468126207339</v>
      </c>
      <c r="M17" s="82">
        <v>0.26662320730117339</v>
      </c>
      <c r="N17" s="82">
        <v>0.25207948243992606</v>
      </c>
      <c r="O17" s="82">
        <v>0.26094767572423083</v>
      </c>
    </row>
    <row r="18" spans="1:15">
      <c r="A18" s="82" t="s">
        <v>655</v>
      </c>
      <c r="B18" s="82">
        <v>660</v>
      </c>
      <c r="C18" s="82">
        <v>707</v>
      </c>
      <c r="D18" s="82">
        <v>704</v>
      </c>
      <c r="E18" s="82">
        <v>805</v>
      </c>
      <c r="F18" s="82">
        <v>174</v>
      </c>
      <c r="G18" s="82">
        <v>188</v>
      </c>
      <c r="H18" s="82">
        <v>189</v>
      </c>
      <c r="I18" s="82">
        <v>181</v>
      </c>
      <c r="J18" s="82">
        <v>0.26363636363636361</v>
      </c>
      <c r="K18" s="82">
        <v>0.26591230551626593</v>
      </c>
      <c r="L18" s="82">
        <v>0.26846590909090912</v>
      </c>
      <c r="M18" s="82">
        <v>0.22484472049689441</v>
      </c>
      <c r="N18" s="82">
        <v>0.26605504587155965</v>
      </c>
      <c r="O18" s="82">
        <v>0.25180505415162457</v>
      </c>
    </row>
    <row r="19" spans="1:15">
      <c r="A19" s="82" t="s">
        <v>43</v>
      </c>
      <c r="B19" s="82">
        <v>464</v>
      </c>
      <c r="C19" s="82">
        <v>565</v>
      </c>
      <c r="D19" s="82">
        <v>322</v>
      </c>
      <c r="E19" s="82">
        <v>292</v>
      </c>
      <c r="F19" s="82">
        <v>68</v>
      </c>
      <c r="G19" s="82">
        <v>113</v>
      </c>
      <c r="H19" s="82">
        <v>90</v>
      </c>
      <c r="I19" s="82">
        <v>83</v>
      </c>
      <c r="J19" s="82">
        <v>0.14655172413793102</v>
      </c>
      <c r="K19" s="82">
        <v>0.2</v>
      </c>
      <c r="L19" s="82">
        <v>0.27950310559006208</v>
      </c>
      <c r="M19" s="82">
        <v>0.28424657534246578</v>
      </c>
      <c r="N19" s="82">
        <v>0.20059215396002961</v>
      </c>
      <c r="O19" s="82">
        <v>0.24257845631891434</v>
      </c>
    </row>
    <row r="20" spans="1:15">
      <c r="A20" s="82" t="s">
        <v>417</v>
      </c>
      <c r="B20" s="82">
        <v>1246</v>
      </c>
      <c r="C20" s="82">
        <v>1269</v>
      </c>
      <c r="D20" s="82">
        <v>1230</v>
      </c>
      <c r="E20" s="82">
        <v>1107</v>
      </c>
      <c r="F20" s="82">
        <v>514</v>
      </c>
      <c r="G20" s="82">
        <v>557</v>
      </c>
      <c r="H20" s="82">
        <v>533</v>
      </c>
      <c r="I20" s="82">
        <v>503</v>
      </c>
      <c r="J20" s="82">
        <v>0.41252006420545745</v>
      </c>
      <c r="K20" s="82">
        <v>0.4389282899921198</v>
      </c>
      <c r="L20" s="82">
        <v>0.43333333333333335</v>
      </c>
      <c r="M20" s="82">
        <v>0.45438121047877145</v>
      </c>
      <c r="N20" s="82">
        <v>0.42830440587449931</v>
      </c>
      <c r="O20" s="82">
        <v>0.44176372712146422</v>
      </c>
    </row>
    <row r="21" spans="1:15">
      <c r="A21" s="82" t="s">
        <v>17</v>
      </c>
      <c r="B21" s="82">
        <v>614</v>
      </c>
      <c r="C21" s="82">
        <v>568</v>
      </c>
      <c r="D21" s="82">
        <v>695</v>
      </c>
      <c r="E21" s="82">
        <v>836</v>
      </c>
      <c r="F21" s="82">
        <v>214</v>
      </c>
      <c r="G21" s="82">
        <v>186</v>
      </c>
      <c r="H21" s="82">
        <v>241</v>
      </c>
      <c r="I21" s="82">
        <v>272</v>
      </c>
      <c r="J21" s="82">
        <v>0.34853420195439738</v>
      </c>
      <c r="K21" s="82">
        <v>0.32746478873239437</v>
      </c>
      <c r="L21" s="82">
        <v>0.34676258992805753</v>
      </c>
      <c r="M21" s="82">
        <v>0.32535885167464113</v>
      </c>
      <c r="N21" s="82">
        <v>0.34150239744272776</v>
      </c>
      <c r="O21" s="82">
        <v>0.33301572177227251</v>
      </c>
    </row>
    <row r="22" spans="1:15">
      <c r="A22" s="82" t="s">
        <v>18</v>
      </c>
      <c r="B22" s="82">
        <v>1131</v>
      </c>
      <c r="C22" s="82">
        <v>994</v>
      </c>
      <c r="D22" s="82">
        <v>1021</v>
      </c>
      <c r="E22" s="82">
        <v>1005</v>
      </c>
      <c r="F22" s="82">
        <v>326</v>
      </c>
      <c r="G22" s="82">
        <v>280</v>
      </c>
      <c r="H22" s="82">
        <v>307</v>
      </c>
      <c r="I22" s="82">
        <v>277</v>
      </c>
      <c r="J22" s="82">
        <v>0.28824049513704686</v>
      </c>
      <c r="K22" s="82">
        <v>0.28169014084507044</v>
      </c>
      <c r="L22" s="82">
        <v>0.30068560235063663</v>
      </c>
      <c r="M22" s="82">
        <v>0.27562189054726366</v>
      </c>
      <c r="N22" s="82">
        <v>0.29020979020979021</v>
      </c>
      <c r="O22" s="82">
        <v>0.28609271523178809</v>
      </c>
    </row>
    <row r="23" spans="1:15">
      <c r="A23" s="82" t="s">
        <v>836</v>
      </c>
      <c r="B23" s="82">
        <v>542</v>
      </c>
      <c r="C23" s="82">
        <v>588</v>
      </c>
      <c r="D23" s="82">
        <v>502</v>
      </c>
      <c r="E23" s="82">
        <v>796</v>
      </c>
      <c r="F23" s="82">
        <v>158</v>
      </c>
      <c r="G23" s="82">
        <v>178</v>
      </c>
      <c r="H23" s="82">
        <v>176</v>
      </c>
      <c r="I23" s="82">
        <v>397</v>
      </c>
      <c r="J23" s="82">
        <v>0.29151291512915128</v>
      </c>
      <c r="K23" s="82">
        <v>0.30272108843537415</v>
      </c>
      <c r="L23" s="82">
        <v>0.35059760956175301</v>
      </c>
      <c r="M23" s="82">
        <v>0.49874371859296485</v>
      </c>
      <c r="N23" s="82">
        <v>0.31372549019607843</v>
      </c>
      <c r="O23" s="82">
        <v>0.39819724284199365</v>
      </c>
    </row>
    <row r="24" spans="1:15">
      <c r="A24" s="82" t="s">
        <v>419</v>
      </c>
      <c r="B24" s="82">
        <v>1563</v>
      </c>
      <c r="C24" s="82">
        <v>1555</v>
      </c>
      <c r="D24" s="82">
        <v>1307</v>
      </c>
      <c r="E24" s="82">
        <v>1310</v>
      </c>
      <c r="F24" s="82">
        <v>545</v>
      </c>
      <c r="G24" s="82">
        <v>545</v>
      </c>
      <c r="H24" s="82">
        <v>414</v>
      </c>
      <c r="I24" s="82">
        <v>477</v>
      </c>
      <c r="J24" s="82">
        <v>0.3486884197056942</v>
      </c>
      <c r="K24" s="82">
        <v>0.35048231511254019</v>
      </c>
      <c r="L24" s="82">
        <v>0.31675592960979343</v>
      </c>
      <c r="M24" s="82">
        <v>0.36412213740458016</v>
      </c>
      <c r="N24" s="82">
        <v>0.33988700564971752</v>
      </c>
      <c r="O24" s="82">
        <v>0.34419942473633747</v>
      </c>
    </row>
    <row r="25" spans="1:15">
      <c r="A25" s="82" t="s">
        <v>49</v>
      </c>
      <c r="B25" s="82">
        <v>1907</v>
      </c>
      <c r="C25" s="82">
        <v>1962</v>
      </c>
      <c r="D25" s="82">
        <v>1915</v>
      </c>
      <c r="E25" s="82">
        <v>1759</v>
      </c>
      <c r="F25" s="82">
        <v>629</v>
      </c>
      <c r="G25" s="82">
        <v>637</v>
      </c>
      <c r="H25" s="82">
        <v>654</v>
      </c>
      <c r="I25" s="82">
        <v>657</v>
      </c>
      <c r="J25" s="82">
        <v>0.329837441006817</v>
      </c>
      <c r="K25" s="82">
        <v>0.32466870540265036</v>
      </c>
      <c r="L25" s="82">
        <v>0.34151436031331595</v>
      </c>
      <c r="M25" s="82">
        <v>0.37350767481523595</v>
      </c>
      <c r="N25" s="82">
        <v>0.33195020746887965</v>
      </c>
      <c r="O25" s="82">
        <v>0.34563520227111427</v>
      </c>
    </row>
    <row r="26" spans="1:15">
      <c r="A26" s="82" t="s">
        <v>656</v>
      </c>
      <c r="B26" s="82">
        <v>376</v>
      </c>
      <c r="C26" s="82">
        <v>380</v>
      </c>
      <c r="D26" s="82">
        <v>384</v>
      </c>
      <c r="E26" s="82">
        <v>368</v>
      </c>
      <c r="F26" s="82">
        <v>159</v>
      </c>
      <c r="G26" s="82">
        <v>150</v>
      </c>
      <c r="H26" s="82">
        <v>153</v>
      </c>
      <c r="I26" s="82">
        <v>137</v>
      </c>
      <c r="J26" s="82">
        <v>0.4228723404255319</v>
      </c>
      <c r="K26" s="82">
        <v>0.39473684210526316</v>
      </c>
      <c r="L26" s="82">
        <v>0.3984375</v>
      </c>
      <c r="M26" s="82">
        <v>0.37228260869565216</v>
      </c>
      <c r="N26" s="82">
        <v>0.40526315789473683</v>
      </c>
      <c r="O26" s="82">
        <v>0.38869257950530034</v>
      </c>
    </row>
    <row r="27" spans="1:15">
      <c r="A27" s="82" t="s">
        <v>534</v>
      </c>
      <c r="B27" s="82">
        <v>873</v>
      </c>
      <c r="C27" s="82">
        <v>896</v>
      </c>
      <c r="D27" s="82">
        <v>915</v>
      </c>
      <c r="E27" s="82">
        <v>983</v>
      </c>
      <c r="F27" s="82">
        <v>475</v>
      </c>
      <c r="G27" s="82">
        <v>466</v>
      </c>
      <c r="H27" s="82">
        <v>501</v>
      </c>
      <c r="I27" s="82">
        <v>494</v>
      </c>
      <c r="J27" s="82">
        <v>0.54410080183276055</v>
      </c>
      <c r="K27" s="82">
        <v>0.5200892857142857</v>
      </c>
      <c r="L27" s="82">
        <v>0.54754098360655734</v>
      </c>
      <c r="M27" s="82">
        <v>0.50254323499491349</v>
      </c>
      <c r="N27" s="82">
        <v>0.53725782414307</v>
      </c>
      <c r="O27" s="82">
        <v>0.5229062276306371</v>
      </c>
    </row>
    <row r="28" spans="1:15">
      <c r="A28" s="82" t="s">
        <v>22</v>
      </c>
      <c r="B28" s="82">
        <v>1457</v>
      </c>
      <c r="C28" s="82">
        <v>1410</v>
      </c>
      <c r="D28" s="82">
        <v>1386</v>
      </c>
      <c r="E28" s="82">
        <v>1538</v>
      </c>
      <c r="F28" s="82">
        <v>740</v>
      </c>
      <c r="G28" s="82">
        <v>653</v>
      </c>
      <c r="H28" s="82">
        <v>670</v>
      </c>
      <c r="I28" s="82">
        <v>713</v>
      </c>
      <c r="J28" s="82">
        <v>0.50789293067947838</v>
      </c>
      <c r="K28" s="82">
        <v>0.46312056737588653</v>
      </c>
      <c r="L28" s="82">
        <v>0.48340548340548339</v>
      </c>
      <c r="M28" s="82">
        <v>0.46358907672301691</v>
      </c>
      <c r="N28" s="82">
        <v>0.4850693628027275</v>
      </c>
      <c r="O28" s="82">
        <v>0.46977388094139361</v>
      </c>
    </row>
    <row r="29" spans="1:15">
      <c r="A29" s="82" t="s">
        <v>657</v>
      </c>
      <c r="B29" s="82">
        <v>563</v>
      </c>
      <c r="C29" s="82">
        <v>544</v>
      </c>
      <c r="D29" s="82">
        <v>647</v>
      </c>
      <c r="E29" s="82">
        <v>567</v>
      </c>
      <c r="F29" s="82">
        <v>177</v>
      </c>
      <c r="G29" s="82">
        <v>172</v>
      </c>
      <c r="H29" s="82">
        <v>211</v>
      </c>
      <c r="I29" s="82">
        <v>186</v>
      </c>
      <c r="J29" s="82">
        <v>0.31438721136767317</v>
      </c>
      <c r="K29" s="82">
        <v>0.31617647058823528</v>
      </c>
      <c r="L29" s="82">
        <v>0.3261205564142195</v>
      </c>
      <c r="M29" s="82">
        <v>0.32804232804232802</v>
      </c>
      <c r="N29" s="82">
        <v>0.31927023945267957</v>
      </c>
      <c r="O29" s="82">
        <v>0.32366325369738341</v>
      </c>
    </row>
    <row r="30" spans="1:15">
      <c r="A30" s="82" t="s">
        <v>56</v>
      </c>
      <c r="B30" s="82">
        <v>1629</v>
      </c>
      <c r="C30" s="82">
        <v>1699</v>
      </c>
      <c r="D30" s="82">
        <v>1695</v>
      </c>
      <c r="E30" s="82">
        <v>1721</v>
      </c>
      <c r="F30" s="82">
        <v>797</v>
      </c>
      <c r="G30" s="82">
        <v>789</v>
      </c>
      <c r="H30" s="82">
        <v>871</v>
      </c>
      <c r="I30" s="82">
        <v>894</v>
      </c>
      <c r="J30" s="82">
        <v>0.48925721301411912</v>
      </c>
      <c r="K30" s="82">
        <v>0.46439081812831079</v>
      </c>
      <c r="L30" s="82">
        <v>0.51386430678466077</v>
      </c>
      <c r="M30" s="82">
        <v>0.51946542707728061</v>
      </c>
      <c r="N30" s="82">
        <v>0.48914991041210432</v>
      </c>
      <c r="O30" s="82">
        <v>0.49931573802541546</v>
      </c>
    </row>
    <row r="31" spans="1:15">
      <c r="A31" s="82" t="s">
        <v>245</v>
      </c>
      <c r="B31" s="82">
        <v>926</v>
      </c>
      <c r="C31" s="82">
        <v>980</v>
      </c>
      <c r="D31" s="82">
        <v>941</v>
      </c>
      <c r="E31" s="82">
        <v>766</v>
      </c>
      <c r="F31" s="82">
        <v>350</v>
      </c>
      <c r="G31" s="82">
        <v>324</v>
      </c>
      <c r="H31" s="82">
        <v>326</v>
      </c>
      <c r="I31" s="82">
        <v>282</v>
      </c>
      <c r="J31" s="82">
        <v>0.37796976241900648</v>
      </c>
      <c r="K31" s="82">
        <v>0.33061224489795921</v>
      </c>
      <c r="L31" s="82">
        <v>0.34643995749202977</v>
      </c>
      <c r="M31" s="82">
        <v>0.36814621409921672</v>
      </c>
      <c r="N31" s="82">
        <v>0.35124692658939233</v>
      </c>
      <c r="O31" s="82">
        <v>0.34685522887979159</v>
      </c>
    </row>
    <row r="32" spans="1:15">
      <c r="A32" s="82" t="s">
        <v>60</v>
      </c>
      <c r="B32" s="82">
        <v>1176</v>
      </c>
      <c r="C32" s="82">
        <v>1382</v>
      </c>
      <c r="D32" s="82">
        <v>1501</v>
      </c>
      <c r="E32" s="82">
        <v>1452</v>
      </c>
      <c r="F32" s="82">
        <v>476</v>
      </c>
      <c r="G32" s="82">
        <v>583</v>
      </c>
      <c r="H32" s="82">
        <v>564</v>
      </c>
      <c r="I32" s="82">
        <v>573</v>
      </c>
      <c r="J32" s="82">
        <v>0.40476190476190477</v>
      </c>
      <c r="K32" s="82">
        <v>0.42185238784370477</v>
      </c>
      <c r="L32" s="82">
        <v>0.37574950033311127</v>
      </c>
      <c r="M32" s="82">
        <v>0.39462809917355374</v>
      </c>
      <c r="N32" s="82">
        <v>0.39985218033998521</v>
      </c>
      <c r="O32" s="82">
        <v>0.39677047289504036</v>
      </c>
    </row>
    <row r="33" spans="1:15">
      <c r="A33" s="82" t="s">
        <v>279</v>
      </c>
      <c r="B33" s="82">
        <v>760</v>
      </c>
      <c r="C33" s="82">
        <v>816</v>
      </c>
      <c r="D33" s="82">
        <v>859</v>
      </c>
      <c r="E33" s="82">
        <v>830</v>
      </c>
      <c r="F33" s="82">
        <v>336</v>
      </c>
      <c r="G33" s="82">
        <v>370</v>
      </c>
      <c r="H33" s="82">
        <v>407</v>
      </c>
      <c r="I33" s="82">
        <v>401</v>
      </c>
      <c r="J33" s="82">
        <v>0.44210526315789472</v>
      </c>
      <c r="K33" s="82">
        <v>0.45343137254901961</v>
      </c>
      <c r="L33" s="82">
        <v>0.47380675203725264</v>
      </c>
      <c r="M33" s="82">
        <v>0.48313253012048191</v>
      </c>
      <c r="N33" s="82">
        <v>0.45708418891170433</v>
      </c>
      <c r="O33" s="82">
        <v>0.47025948103792414</v>
      </c>
    </row>
    <row r="34" spans="1:15">
      <c r="A34" s="82" t="s">
        <v>26</v>
      </c>
      <c r="B34" s="82">
        <v>1248</v>
      </c>
      <c r="C34" s="82">
        <v>1355</v>
      </c>
      <c r="D34" s="82">
        <v>1434</v>
      </c>
      <c r="E34" s="82">
        <v>1484</v>
      </c>
      <c r="F34" s="82">
        <v>645</v>
      </c>
      <c r="G34" s="82">
        <v>650</v>
      </c>
      <c r="H34" s="82">
        <v>708</v>
      </c>
      <c r="I34" s="82">
        <v>738</v>
      </c>
      <c r="J34" s="82">
        <v>0.51682692307692313</v>
      </c>
      <c r="K34" s="82">
        <v>0.47970479704797048</v>
      </c>
      <c r="L34" s="82">
        <v>0.49372384937238495</v>
      </c>
      <c r="M34" s="82">
        <v>0.4973045822102426</v>
      </c>
      <c r="N34" s="82">
        <v>0.49616051523408472</v>
      </c>
      <c r="O34" s="82">
        <v>0.4905218815820267</v>
      </c>
    </row>
    <row r="35" spans="1:15">
      <c r="A35" s="82" t="s">
        <v>67</v>
      </c>
      <c r="B35" s="82">
        <v>1630</v>
      </c>
      <c r="C35" s="82">
        <v>1796</v>
      </c>
      <c r="D35" s="82">
        <v>1876</v>
      </c>
      <c r="E35" s="82">
        <v>1856</v>
      </c>
      <c r="F35" s="82">
        <v>587</v>
      </c>
      <c r="G35" s="82">
        <v>651</v>
      </c>
      <c r="H35" s="82">
        <v>670</v>
      </c>
      <c r="I35" s="82">
        <v>663</v>
      </c>
      <c r="J35" s="82">
        <v>0.36012269938650304</v>
      </c>
      <c r="K35" s="82">
        <v>0.36247216035634744</v>
      </c>
      <c r="L35" s="82">
        <v>0.35714285714285715</v>
      </c>
      <c r="M35" s="82">
        <v>0.35721982758620691</v>
      </c>
      <c r="N35" s="82">
        <v>0.35986420218785364</v>
      </c>
      <c r="O35" s="82">
        <v>0.3589001447178003</v>
      </c>
    </row>
    <row r="36" spans="1:15">
      <c r="A36" s="82" t="s">
        <v>528</v>
      </c>
      <c r="B36" s="82">
        <v>499</v>
      </c>
      <c r="C36" s="82">
        <v>527</v>
      </c>
      <c r="D36" s="82">
        <v>488</v>
      </c>
      <c r="E36" s="82">
        <v>486</v>
      </c>
      <c r="F36" s="82">
        <v>257</v>
      </c>
      <c r="G36" s="82">
        <v>235</v>
      </c>
      <c r="H36" s="82">
        <v>199</v>
      </c>
      <c r="I36" s="82">
        <v>211</v>
      </c>
      <c r="J36" s="82">
        <v>0.51503006012024044</v>
      </c>
      <c r="K36" s="82">
        <v>0.4459203036053131</v>
      </c>
      <c r="L36" s="82">
        <v>0.40778688524590162</v>
      </c>
      <c r="M36" s="82">
        <v>0.43415637860082307</v>
      </c>
      <c r="N36" s="82">
        <v>0.45640686922060764</v>
      </c>
      <c r="O36" s="82">
        <v>0.4297135243171219</v>
      </c>
    </row>
    <row r="37" spans="1:15">
      <c r="A37" s="82" t="s">
        <v>658</v>
      </c>
      <c r="B37" s="82">
        <v>786</v>
      </c>
      <c r="C37" s="82">
        <v>789</v>
      </c>
      <c r="D37" s="82">
        <v>856</v>
      </c>
      <c r="E37" s="82">
        <v>982</v>
      </c>
      <c r="F37" s="82">
        <v>322</v>
      </c>
      <c r="G37" s="82">
        <v>313</v>
      </c>
      <c r="H37" s="82">
        <v>283</v>
      </c>
      <c r="I37" s="82">
        <v>269</v>
      </c>
      <c r="J37" s="82">
        <v>0.40966921119592875</v>
      </c>
      <c r="K37" s="82">
        <v>0.39670468948035487</v>
      </c>
      <c r="L37" s="82">
        <v>0.33060747663551404</v>
      </c>
      <c r="M37" s="82">
        <v>0.27393075356415481</v>
      </c>
      <c r="N37" s="82">
        <v>0.3776223776223776</v>
      </c>
      <c r="O37" s="82">
        <v>0.3292729349067377</v>
      </c>
    </row>
    <row r="38" spans="1:15">
      <c r="A38" s="82" t="s">
        <v>361</v>
      </c>
      <c r="B38" s="82">
        <v>1891</v>
      </c>
      <c r="C38" s="82">
        <v>1953</v>
      </c>
      <c r="D38" s="82">
        <v>2004</v>
      </c>
      <c r="E38" s="82">
        <v>2042</v>
      </c>
      <c r="F38" s="82">
        <v>708</v>
      </c>
      <c r="G38" s="82">
        <v>747</v>
      </c>
      <c r="H38" s="82">
        <v>734</v>
      </c>
      <c r="I38" s="82">
        <v>770</v>
      </c>
      <c r="J38" s="82">
        <v>0.3744050766790058</v>
      </c>
      <c r="K38" s="82">
        <v>0.38248847926267282</v>
      </c>
      <c r="L38" s="82">
        <v>0.3662674650698603</v>
      </c>
      <c r="M38" s="82">
        <v>0.37708129285014691</v>
      </c>
      <c r="N38" s="82">
        <v>0.3743160054719562</v>
      </c>
      <c r="O38" s="82">
        <v>0.37522920486747791</v>
      </c>
    </row>
    <row r="39" spans="1:15">
      <c r="A39" s="82" t="s">
        <v>659</v>
      </c>
      <c r="B39" s="82">
        <v>274</v>
      </c>
      <c r="C39" s="82">
        <v>317</v>
      </c>
      <c r="D39" s="82">
        <v>264</v>
      </c>
      <c r="E39" s="82">
        <v>366</v>
      </c>
      <c r="F39" s="82">
        <v>88</v>
      </c>
      <c r="G39" s="82">
        <v>109</v>
      </c>
      <c r="H39" s="82">
        <v>83</v>
      </c>
      <c r="I39" s="82">
        <v>109</v>
      </c>
      <c r="J39" s="82">
        <v>0.32116788321167883</v>
      </c>
      <c r="K39" s="82">
        <v>0.34384858044164041</v>
      </c>
      <c r="L39" s="82">
        <v>0.31439393939393939</v>
      </c>
      <c r="M39" s="82">
        <v>0.29781420765027322</v>
      </c>
      <c r="N39" s="82">
        <v>0.32748538011695905</v>
      </c>
      <c r="O39" s="82">
        <v>0.31784582893347413</v>
      </c>
    </row>
    <row r="40" spans="1:15">
      <c r="A40" s="82" t="s">
        <v>577</v>
      </c>
      <c r="B40" s="82">
        <v>602</v>
      </c>
      <c r="C40" s="82">
        <v>598</v>
      </c>
      <c r="D40" s="82">
        <v>552</v>
      </c>
      <c r="E40" s="82">
        <v>587</v>
      </c>
      <c r="F40" s="82">
        <v>286</v>
      </c>
      <c r="G40" s="82">
        <v>300</v>
      </c>
      <c r="H40" s="82">
        <v>262</v>
      </c>
      <c r="I40" s="82">
        <v>299</v>
      </c>
      <c r="J40" s="82">
        <v>0.47508305647840532</v>
      </c>
      <c r="K40" s="82">
        <v>0.50167224080267558</v>
      </c>
      <c r="L40" s="82">
        <v>0.47463768115942029</v>
      </c>
      <c r="M40" s="82">
        <v>0.50936967632027252</v>
      </c>
      <c r="N40" s="82">
        <v>0.48401826484018262</v>
      </c>
      <c r="O40" s="82">
        <v>0.49568221070811747</v>
      </c>
    </row>
    <row r="41" spans="1:15">
      <c r="A41" s="82" t="s">
        <v>389</v>
      </c>
      <c r="B41" s="82">
        <v>1917</v>
      </c>
      <c r="C41" s="82">
        <v>1938</v>
      </c>
      <c r="D41" s="82">
        <v>2056</v>
      </c>
      <c r="E41" s="82">
        <v>1802</v>
      </c>
      <c r="F41" s="82">
        <v>1053</v>
      </c>
      <c r="G41" s="82">
        <v>1149</v>
      </c>
      <c r="H41" s="82">
        <v>1193</v>
      </c>
      <c r="I41" s="82">
        <v>963</v>
      </c>
      <c r="J41" s="82">
        <v>0.54929577464788737</v>
      </c>
      <c r="K41" s="82">
        <v>0.59287925696594423</v>
      </c>
      <c r="L41" s="82">
        <v>0.58025291828793779</v>
      </c>
      <c r="M41" s="82">
        <v>0.53440621531631516</v>
      </c>
      <c r="N41" s="82">
        <v>0.57435290137032646</v>
      </c>
      <c r="O41" s="82">
        <v>0.57022084195997236</v>
      </c>
    </row>
    <row r="42" spans="1:15">
      <c r="A42" s="82" t="s">
        <v>390</v>
      </c>
      <c r="B42" s="82">
        <v>2954</v>
      </c>
      <c r="C42" s="82">
        <v>3034</v>
      </c>
      <c r="D42" s="82">
        <v>2918</v>
      </c>
      <c r="E42" s="82">
        <v>3002</v>
      </c>
      <c r="F42" s="82">
        <v>1253</v>
      </c>
      <c r="G42" s="82">
        <v>1329</v>
      </c>
      <c r="H42" s="82">
        <v>1191</v>
      </c>
      <c r="I42" s="82">
        <v>1283</v>
      </c>
      <c r="J42" s="82">
        <v>0.42417061611374407</v>
      </c>
      <c r="K42" s="82">
        <v>0.43803559657218194</v>
      </c>
      <c r="L42" s="82">
        <v>0.40815627141877997</v>
      </c>
      <c r="M42" s="82">
        <v>0.42738174550299801</v>
      </c>
      <c r="N42" s="82">
        <v>0.42364697956433867</v>
      </c>
      <c r="O42" s="82">
        <v>0.42472637927183382</v>
      </c>
    </row>
  </sheetData>
  <pageMargins left="0.75" right="0.75" top="1" bottom="1" header="0.5" footer="0.5"/>
  <headerFooter alignWithMargins="0">
    <oddHeader>&amp;A</oddHeader>
    <oddFooter>Page &amp;P</oddFooter>
  </headerFooter>
</worksheet>
</file>

<file path=xl/worksheets/sheet33.xml><?xml version="1.0" encoding="utf-8"?>
<worksheet xmlns="http://schemas.openxmlformats.org/spreadsheetml/2006/main" xmlns:r="http://schemas.openxmlformats.org/officeDocument/2006/relationships">
  <dimension ref="A1:J42"/>
  <sheetViews>
    <sheetView workbookViewId="0">
      <selection activeCell="E1" sqref="E1"/>
    </sheetView>
  </sheetViews>
  <sheetFormatPr defaultRowHeight="15"/>
  <cols>
    <col min="1" max="16384" width="9.140625" style="82"/>
  </cols>
  <sheetData>
    <row r="1" spans="1:10">
      <c r="A1" s="82" t="s">
        <v>94</v>
      </c>
      <c r="B1" s="82" t="s">
        <v>642</v>
      </c>
      <c r="C1" s="82" t="s">
        <v>643</v>
      </c>
      <c r="D1" s="82" t="s">
        <v>644</v>
      </c>
      <c r="E1" s="82" t="s">
        <v>824</v>
      </c>
      <c r="F1" s="82" t="s">
        <v>645</v>
      </c>
      <c r="G1" s="82" t="s">
        <v>646</v>
      </c>
      <c r="H1" s="82" t="s">
        <v>647</v>
      </c>
      <c r="I1" s="82" t="s">
        <v>825</v>
      </c>
      <c r="J1" s="82" t="s">
        <v>826</v>
      </c>
    </row>
    <row r="2" spans="1:10">
      <c r="A2" s="82" t="s">
        <v>616</v>
      </c>
      <c r="B2" s="82">
        <v>41544339</v>
      </c>
      <c r="C2" s="82">
        <v>44104624</v>
      </c>
      <c r="D2" s="82">
        <v>39790844</v>
      </c>
      <c r="E2" s="82">
        <v>52373863</v>
      </c>
      <c r="F2" s="82">
        <v>71173097</v>
      </c>
      <c r="G2" s="82">
        <v>72227373</v>
      </c>
      <c r="H2" s="82">
        <v>58228581</v>
      </c>
      <c r="I2" s="82">
        <v>77454200</v>
      </c>
      <c r="J2" s="82">
        <v>0.67619138794281008</v>
      </c>
    </row>
    <row r="3" spans="1:10">
      <c r="A3" s="82" t="s">
        <v>835</v>
      </c>
      <c r="B3" s="82">
        <v>14202867</v>
      </c>
      <c r="C3" s="82">
        <v>14419906</v>
      </c>
      <c r="D3" s="82">
        <v>17494983</v>
      </c>
      <c r="E3" s="82">
        <v>18897238</v>
      </c>
      <c r="F3" s="82">
        <v>25760199</v>
      </c>
      <c r="G3" s="82">
        <v>25913517</v>
      </c>
      <c r="H3" s="82">
        <v>27612330</v>
      </c>
      <c r="I3" s="82">
        <v>29819840</v>
      </c>
      <c r="J3" s="82">
        <v>0.63371359470741628</v>
      </c>
    </row>
    <row r="4" spans="1:10">
      <c r="A4" s="82" t="s">
        <v>113</v>
      </c>
      <c r="B4" s="82">
        <v>35375978</v>
      </c>
      <c r="C4" s="82">
        <v>37361727</v>
      </c>
      <c r="D4" s="82">
        <v>43311139</v>
      </c>
      <c r="E4" s="82">
        <v>48370989</v>
      </c>
      <c r="F4" s="82">
        <v>62784009</v>
      </c>
      <c r="G4" s="82">
        <v>67139317</v>
      </c>
      <c r="H4" s="82">
        <v>67950550</v>
      </c>
      <c r="I4" s="82">
        <v>73910074</v>
      </c>
      <c r="J4" s="82">
        <v>0.65445732066240392</v>
      </c>
    </row>
    <row r="5" spans="1:10">
      <c r="A5" s="82" t="s">
        <v>116</v>
      </c>
      <c r="B5" s="82">
        <v>72874743</v>
      </c>
      <c r="C5" s="82">
        <v>81047751</v>
      </c>
      <c r="D5" s="82">
        <v>90870658</v>
      </c>
      <c r="E5" s="82">
        <v>95874219</v>
      </c>
      <c r="F5" s="82">
        <v>109799860</v>
      </c>
      <c r="G5" s="82">
        <v>121079662</v>
      </c>
      <c r="H5" s="82">
        <v>137393509</v>
      </c>
      <c r="I5" s="82">
        <v>141228977</v>
      </c>
      <c r="J5" s="82">
        <v>0.67885657063139382</v>
      </c>
    </row>
    <row r="6" spans="1:10">
      <c r="A6" s="82" t="s">
        <v>648</v>
      </c>
      <c r="B6" s="82">
        <v>29869914</v>
      </c>
      <c r="C6" s="82">
        <v>30631431</v>
      </c>
      <c r="D6" s="82">
        <v>34632241</v>
      </c>
      <c r="E6" s="82">
        <v>37845307</v>
      </c>
      <c r="F6" s="82">
        <v>53866818</v>
      </c>
      <c r="G6" s="82">
        <v>54462739</v>
      </c>
      <c r="H6" s="82">
        <v>58649446</v>
      </c>
      <c r="I6" s="82">
        <v>63151867</v>
      </c>
      <c r="J6" s="82">
        <v>0.5992745550974764</v>
      </c>
    </row>
    <row r="7" spans="1:10">
      <c r="A7" s="82" t="s">
        <v>652</v>
      </c>
      <c r="B7" s="82">
        <v>42438269</v>
      </c>
      <c r="C7" s="82">
        <v>37663059</v>
      </c>
      <c r="D7" s="82">
        <v>39868951</v>
      </c>
      <c r="E7" s="82">
        <v>41700739</v>
      </c>
      <c r="F7" s="82">
        <v>63872149</v>
      </c>
      <c r="G7" s="82">
        <v>60598881</v>
      </c>
      <c r="H7" s="82">
        <v>59595860</v>
      </c>
      <c r="I7" s="82">
        <v>61317787</v>
      </c>
      <c r="J7" s="82">
        <v>0.68007573397911436</v>
      </c>
    </row>
    <row r="8" spans="1:10">
      <c r="A8" s="82" t="s">
        <v>122</v>
      </c>
      <c r="B8" s="82">
        <v>116613591</v>
      </c>
      <c r="C8" s="82">
        <v>119963156</v>
      </c>
      <c r="D8" s="82">
        <v>131569084</v>
      </c>
      <c r="E8" s="82">
        <v>142765189</v>
      </c>
      <c r="F8" s="82">
        <v>180416384</v>
      </c>
      <c r="G8" s="82">
        <v>188389605</v>
      </c>
      <c r="H8" s="82">
        <v>191164428</v>
      </c>
      <c r="I8" s="82">
        <v>201642833</v>
      </c>
      <c r="J8" s="82">
        <v>0.70801023213158287</v>
      </c>
    </row>
    <row r="9" spans="1:10">
      <c r="A9" s="82" t="s">
        <v>539</v>
      </c>
      <c r="B9" s="82">
        <v>22524117</v>
      </c>
      <c r="C9" s="82">
        <v>22772700</v>
      </c>
      <c r="D9" s="82">
        <v>29705562</v>
      </c>
      <c r="E9" s="82">
        <v>31212684</v>
      </c>
      <c r="F9" s="82">
        <v>38777496</v>
      </c>
      <c r="G9" s="82">
        <v>40087702</v>
      </c>
      <c r="H9" s="82">
        <v>44524833</v>
      </c>
      <c r="I9" s="82">
        <v>47007194</v>
      </c>
      <c r="J9" s="82">
        <v>0.66399802549371489</v>
      </c>
    </row>
    <row r="10" spans="1:10">
      <c r="A10" s="82" t="s">
        <v>653</v>
      </c>
      <c r="B10" s="82">
        <v>67751282</v>
      </c>
      <c r="C10" s="82">
        <v>72440219</v>
      </c>
      <c r="D10" s="82">
        <v>86528612</v>
      </c>
      <c r="E10" s="82">
        <v>89328469</v>
      </c>
      <c r="F10" s="82">
        <v>118074813</v>
      </c>
      <c r="G10" s="82">
        <v>126679159</v>
      </c>
      <c r="H10" s="82">
        <v>129185047</v>
      </c>
      <c r="I10" s="82">
        <v>131577516</v>
      </c>
      <c r="J10" s="82">
        <v>0.67890374978655166</v>
      </c>
    </row>
    <row r="11" spans="1:10">
      <c r="A11" s="82" t="s">
        <v>145</v>
      </c>
      <c r="B11" s="82">
        <v>31022474</v>
      </c>
      <c r="C11" s="82">
        <v>29945485</v>
      </c>
      <c r="D11" s="82">
        <v>31854944</v>
      </c>
      <c r="E11" s="82">
        <v>30411400</v>
      </c>
      <c r="F11" s="82">
        <v>50173457</v>
      </c>
      <c r="G11" s="82">
        <v>48558307</v>
      </c>
      <c r="H11" s="82">
        <v>50448190</v>
      </c>
      <c r="I11" s="82">
        <v>48722713</v>
      </c>
      <c r="J11" s="82">
        <v>0.62417296015515389</v>
      </c>
    </row>
    <row r="12" spans="1:10">
      <c r="A12" s="82" t="s">
        <v>150</v>
      </c>
      <c r="B12" s="82">
        <v>68120042</v>
      </c>
      <c r="C12" s="82">
        <v>68709144</v>
      </c>
      <c r="D12" s="82">
        <v>81319229</v>
      </c>
      <c r="E12" s="82">
        <v>85345847</v>
      </c>
      <c r="F12" s="82">
        <v>135404015</v>
      </c>
      <c r="G12" s="82">
        <v>135373772</v>
      </c>
      <c r="H12" s="82">
        <v>131812473</v>
      </c>
      <c r="I12" s="82">
        <v>137314701</v>
      </c>
      <c r="J12" s="82">
        <v>0.62153466728955697</v>
      </c>
    </row>
    <row r="13" spans="1:10">
      <c r="A13" s="82" t="s">
        <v>151</v>
      </c>
      <c r="B13" s="82">
        <v>32991132</v>
      </c>
      <c r="C13" s="82">
        <v>33739910</v>
      </c>
      <c r="D13" s="82">
        <v>39809333</v>
      </c>
      <c r="E13" s="82">
        <v>40054044</v>
      </c>
      <c r="F13" s="82">
        <v>59740301</v>
      </c>
      <c r="G13" s="82">
        <v>60843441</v>
      </c>
      <c r="H13" s="82">
        <v>63336702</v>
      </c>
      <c r="I13" s="82">
        <v>64444266</v>
      </c>
      <c r="J13" s="82">
        <v>0.62152998996062736</v>
      </c>
    </row>
    <row r="14" spans="1:10">
      <c r="A14" s="82" t="s">
        <v>533</v>
      </c>
      <c r="B14" s="82">
        <v>42454826</v>
      </c>
      <c r="C14" s="82">
        <v>41658768</v>
      </c>
      <c r="D14" s="82">
        <v>43730496</v>
      </c>
      <c r="E14" s="82">
        <v>43808446</v>
      </c>
      <c r="F14" s="82">
        <v>72087616</v>
      </c>
      <c r="G14" s="82">
        <v>68952095</v>
      </c>
      <c r="H14" s="82">
        <v>71772287</v>
      </c>
      <c r="I14" s="82">
        <v>74715068</v>
      </c>
      <c r="J14" s="82">
        <v>0.58634017438088926</v>
      </c>
    </row>
    <row r="15" spans="1:10">
      <c r="A15" s="82" t="s">
        <v>512</v>
      </c>
      <c r="B15" s="82">
        <v>21864361</v>
      </c>
      <c r="C15" s="82">
        <v>22047739</v>
      </c>
      <c r="D15" s="82">
        <v>18456512</v>
      </c>
      <c r="E15" s="82">
        <v>21502288</v>
      </c>
      <c r="F15" s="82">
        <v>37375241</v>
      </c>
      <c r="G15" s="82">
        <v>36413283</v>
      </c>
      <c r="H15" s="82">
        <v>32581301</v>
      </c>
      <c r="I15" s="82">
        <v>37900681</v>
      </c>
      <c r="J15" s="82">
        <v>0.56733249727095936</v>
      </c>
    </row>
    <row r="16" spans="1:10">
      <c r="A16" s="82" t="s">
        <v>41</v>
      </c>
      <c r="B16" s="82">
        <v>20192955</v>
      </c>
      <c r="C16" s="82">
        <v>21386967</v>
      </c>
      <c r="D16" s="82">
        <v>27097642</v>
      </c>
      <c r="E16" s="82">
        <v>29348891</v>
      </c>
      <c r="F16" s="82">
        <v>36089077</v>
      </c>
      <c r="G16" s="82">
        <v>40027368</v>
      </c>
      <c r="H16" s="82">
        <v>41633876</v>
      </c>
      <c r="I16" s="82">
        <v>44295263</v>
      </c>
      <c r="J16" s="82">
        <v>0.6625740319004314</v>
      </c>
    </row>
    <row r="17" spans="1:10">
      <c r="A17" s="82" t="s">
        <v>654</v>
      </c>
      <c r="B17" s="82">
        <v>52949086</v>
      </c>
      <c r="C17" s="82">
        <v>71097615</v>
      </c>
      <c r="D17" s="82">
        <v>68372446</v>
      </c>
      <c r="E17" s="82">
        <v>78756617</v>
      </c>
      <c r="F17" s="82">
        <v>97713863</v>
      </c>
      <c r="G17" s="82">
        <v>103703121</v>
      </c>
      <c r="H17" s="82">
        <v>110532658</v>
      </c>
      <c r="I17" s="82">
        <v>116598840</v>
      </c>
      <c r="J17" s="82">
        <v>0.6754494041278627</v>
      </c>
    </row>
    <row r="18" spans="1:10">
      <c r="A18" s="82" t="s">
        <v>655</v>
      </c>
      <c r="B18" s="82">
        <v>29218302</v>
      </c>
      <c r="C18" s="82">
        <v>30153798</v>
      </c>
      <c r="D18" s="82">
        <v>36632717</v>
      </c>
      <c r="E18" s="82">
        <v>39438456</v>
      </c>
      <c r="F18" s="82">
        <v>49292919</v>
      </c>
      <c r="G18" s="82">
        <v>50265405</v>
      </c>
      <c r="H18" s="82">
        <v>54093574</v>
      </c>
      <c r="I18" s="82">
        <v>57505974</v>
      </c>
      <c r="J18" s="82">
        <v>0.6858149381140819</v>
      </c>
    </row>
    <row r="19" spans="1:10">
      <c r="A19" s="82" t="s">
        <v>43</v>
      </c>
      <c r="B19" s="82">
        <v>20450185</v>
      </c>
      <c r="C19" s="82">
        <v>20521885</v>
      </c>
      <c r="D19" s="82">
        <v>18982786</v>
      </c>
      <c r="E19" s="82">
        <v>19574967</v>
      </c>
      <c r="F19" s="82">
        <v>34646636</v>
      </c>
      <c r="G19" s="82">
        <v>33038693</v>
      </c>
      <c r="H19" s="82">
        <v>30901779</v>
      </c>
      <c r="I19" s="82">
        <v>32973477</v>
      </c>
      <c r="J19" s="82">
        <v>0.59365795727274984</v>
      </c>
    </row>
    <row r="20" spans="1:10">
      <c r="A20" s="82" t="s">
        <v>417</v>
      </c>
      <c r="B20" s="82">
        <v>33140000</v>
      </c>
      <c r="C20" s="82">
        <v>36249000</v>
      </c>
      <c r="D20" s="82">
        <v>42408000</v>
      </c>
      <c r="E20" s="82">
        <v>42032000</v>
      </c>
      <c r="F20" s="82">
        <v>67883000</v>
      </c>
      <c r="G20" s="82">
        <v>71432000</v>
      </c>
      <c r="H20" s="82">
        <v>76493000</v>
      </c>
      <c r="I20" s="82">
        <v>77079000</v>
      </c>
      <c r="J20" s="82">
        <v>0.54531065530170342</v>
      </c>
    </row>
    <row r="21" spans="1:10">
      <c r="A21" s="82" t="s">
        <v>17</v>
      </c>
      <c r="B21" s="82">
        <v>24031210</v>
      </c>
      <c r="C21" s="82">
        <v>23230256</v>
      </c>
      <c r="D21" s="82">
        <v>25374762</v>
      </c>
      <c r="E21" s="82">
        <v>26736965</v>
      </c>
      <c r="F21" s="82">
        <v>51970597</v>
      </c>
      <c r="G21" s="82">
        <v>44989453</v>
      </c>
      <c r="H21" s="82">
        <v>44201747</v>
      </c>
      <c r="I21" s="82">
        <v>46506146</v>
      </c>
      <c r="J21" s="82">
        <v>0.57491250726301857</v>
      </c>
    </row>
    <row r="22" spans="1:10">
      <c r="A22" s="82" t="s">
        <v>18</v>
      </c>
      <c r="B22" s="82">
        <v>23886487</v>
      </c>
      <c r="C22" s="82">
        <v>26038609</v>
      </c>
      <c r="D22" s="82">
        <v>29906566</v>
      </c>
      <c r="E22" s="82">
        <v>32465547</v>
      </c>
      <c r="F22" s="82">
        <v>42577781</v>
      </c>
      <c r="G22" s="82">
        <v>45815073</v>
      </c>
      <c r="H22" s="82">
        <v>48518575</v>
      </c>
      <c r="I22" s="82">
        <v>50814771</v>
      </c>
      <c r="J22" s="82">
        <v>0.63889979943036646</v>
      </c>
    </row>
    <row r="23" spans="1:10">
      <c r="A23" s="82" t="s">
        <v>836</v>
      </c>
      <c r="B23" s="82">
        <v>25237186</v>
      </c>
      <c r="C23" s="82">
        <v>31454389</v>
      </c>
      <c r="D23" s="82">
        <v>29662985</v>
      </c>
      <c r="E23" s="82">
        <v>29451283</v>
      </c>
      <c r="F23" s="82">
        <v>47822991</v>
      </c>
      <c r="G23" s="82">
        <v>49882715</v>
      </c>
      <c r="H23" s="82">
        <v>48402844</v>
      </c>
      <c r="I23" s="82">
        <v>49946009</v>
      </c>
      <c r="J23" s="82">
        <v>0.58966238924115033</v>
      </c>
    </row>
    <row r="24" spans="1:10">
      <c r="A24" s="82" t="s">
        <v>419</v>
      </c>
      <c r="B24" s="82">
        <v>56118049</v>
      </c>
      <c r="C24" s="82">
        <v>54356238</v>
      </c>
      <c r="D24" s="82">
        <v>62630891</v>
      </c>
      <c r="E24" s="82">
        <v>64142972</v>
      </c>
      <c r="F24" s="82">
        <v>101038829</v>
      </c>
      <c r="G24" s="82">
        <v>103937254</v>
      </c>
      <c r="H24" s="82">
        <v>114022496</v>
      </c>
      <c r="I24" s="82">
        <v>119474460</v>
      </c>
      <c r="J24" s="82">
        <v>0.53687601517512618</v>
      </c>
    </row>
    <row r="25" spans="1:10">
      <c r="A25" s="82" t="s">
        <v>49</v>
      </c>
      <c r="B25" s="82">
        <v>74632000</v>
      </c>
      <c r="C25" s="82">
        <v>81765000</v>
      </c>
      <c r="D25" s="82">
        <v>95567000</v>
      </c>
      <c r="E25" s="82">
        <v>100873000</v>
      </c>
      <c r="F25" s="82">
        <v>144504000</v>
      </c>
      <c r="G25" s="82">
        <v>155365000</v>
      </c>
      <c r="H25" s="82">
        <v>168734000</v>
      </c>
      <c r="I25" s="82">
        <v>179129000</v>
      </c>
      <c r="J25" s="82">
        <v>0.56313048138492372</v>
      </c>
    </row>
    <row r="26" spans="1:10">
      <c r="A26" s="82" t="s">
        <v>656</v>
      </c>
      <c r="B26" s="82">
        <v>14388268</v>
      </c>
      <c r="C26" s="82">
        <v>14576303</v>
      </c>
      <c r="D26" s="82">
        <v>14224395</v>
      </c>
      <c r="E26" s="82">
        <v>14655106</v>
      </c>
      <c r="F26" s="82">
        <v>26879863</v>
      </c>
      <c r="G26" s="82">
        <v>28081499</v>
      </c>
      <c r="H26" s="82">
        <v>28072693</v>
      </c>
      <c r="I26" s="82">
        <v>28449502</v>
      </c>
      <c r="J26" s="82">
        <v>0.51512697832109677</v>
      </c>
    </row>
    <row r="27" spans="1:10">
      <c r="A27" s="82" t="s">
        <v>534</v>
      </c>
      <c r="B27" s="82">
        <v>35644800</v>
      </c>
      <c r="C27" s="82">
        <v>45068556</v>
      </c>
      <c r="D27" s="82">
        <v>45345979</v>
      </c>
      <c r="E27" s="82">
        <v>45700108</v>
      </c>
      <c r="F27" s="82">
        <v>67335157</v>
      </c>
      <c r="G27" s="82">
        <v>72997623</v>
      </c>
      <c r="H27" s="82">
        <v>74963274</v>
      </c>
      <c r="I27" s="82">
        <v>77109189</v>
      </c>
      <c r="J27" s="82">
        <v>0.59266747053973035</v>
      </c>
    </row>
    <row r="28" spans="1:10">
      <c r="A28" s="82" t="s">
        <v>22</v>
      </c>
      <c r="B28" s="82">
        <v>64380870</v>
      </c>
      <c r="C28" s="82">
        <v>64882998</v>
      </c>
      <c r="D28" s="82">
        <v>65936044</v>
      </c>
      <c r="E28" s="82">
        <v>65082463</v>
      </c>
      <c r="F28" s="82">
        <v>105258466</v>
      </c>
      <c r="G28" s="82">
        <v>105116288</v>
      </c>
      <c r="H28" s="82">
        <v>107150920</v>
      </c>
      <c r="I28" s="82">
        <v>107531799</v>
      </c>
      <c r="J28" s="82">
        <v>0.60523922788644124</v>
      </c>
    </row>
    <row r="29" spans="1:10">
      <c r="A29" s="82" t="s">
        <v>657</v>
      </c>
      <c r="B29" s="82">
        <v>14709989</v>
      </c>
      <c r="C29" s="82">
        <v>14904801</v>
      </c>
      <c r="D29" s="82">
        <v>17636483</v>
      </c>
      <c r="E29" s="82">
        <v>18709641</v>
      </c>
      <c r="F29" s="82">
        <v>27587419</v>
      </c>
      <c r="G29" s="82">
        <v>29166632</v>
      </c>
      <c r="H29" s="82">
        <v>29632725</v>
      </c>
      <c r="I29" s="82">
        <v>32020367</v>
      </c>
      <c r="J29" s="82">
        <v>0.58430438976542654</v>
      </c>
    </row>
    <row r="30" spans="1:10">
      <c r="A30" s="82" t="s">
        <v>56</v>
      </c>
      <c r="B30" s="82">
        <v>112394452</v>
      </c>
      <c r="C30" s="82">
        <v>120364518</v>
      </c>
      <c r="D30" s="82">
        <v>157974605</v>
      </c>
      <c r="E30" s="82">
        <v>165468393</v>
      </c>
      <c r="F30" s="82">
        <v>189902388</v>
      </c>
      <c r="G30" s="82">
        <v>199481173</v>
      </c>
      <c r="H30" s="82">
        <v>229912067</v>
      </c>
      <c r="I30" s="82">
        <v>239748904</v>
      </c>
      <c r="J30" s="82">
        <v>0.69017372025191825</v>
      </c>
    </row>
    <row r="31" spans="1:10">
      <c r="A31" s="82" t="s">
        <v>245</v>
      </c>
      <c r="B31" s="82">
        <v>29880231</v>
      </c>
      <c r="C31" s="82">
        <v>31937306</v>
      </c>
      <c r="D31" s="82">
        <v>36396993</v>
      </c>
      <c r="E31" s="82">
        <v>39624691</v>
      </c>
      <c r="F31" s="82">
        <v>45582490</v>
      </c>
      <c r="G31" s="82">
        <v>47609746</v>
      </c>
      <c r="H31" s="82">
        <v>50531422</v>
      </c>
      <c r="I31" s="82">
        <v>52312609</v>
      </c>
      <c r="J31" s="82">
        <v>0.75745965948668326</v>
      </c>
    </row>
    <row r="32" spans="1:10">
      <c r="A32" s="82" t="s">
        <v>60</v>
      </c>
      <c r="B32" s="82">
        <v>61790856</v>
      </c>
      <c r="C32" s="82">
        <v>60952866</v>
      </c>
      <c r="D32" s="82">
        <v>79491119</v>
      </c>
      <c r="E32" s="82">
        <v>81497580</v>
      </c>
      <c r="F32" s="82">
        <v>104857576</v>
      </c>
      <c r="G32" s="82">
        <v>108429992</v>
      </c>
      <c r="H32" s="82">
        <v>121392266</v>
      </c>
      <c r="I32" s="82">
        <v>128334999</v>
      </c>
      <c r="J32" s="82">
        <v>0.63503783562580618</v>
      </c>
    </row>
    <row r="33" spans="1:10">
      <c r="A33" s="82" t="s">
        <v>279</v>
      </c>
      <c r="B33" s="82">
        <v>71821915</v>
      </c>
      <c r="C33" s="82">
        <v>67304266</v>
      </c>
      <c r="D33" s="82">
        <v>70089429</v>
      </c>
      <c r="E33" s="82">
        <v>70957356</v>
      </c>
      <c r="F33" s="82">
        <v>131133103</v>
      </c>
      <c r="G33" s="82">
        <v>118468677</v>
      </c>
      <c r="H33" s="82">
        <v>130575685</v>
      </c>
      <c r="I33" s="82">
        <v>132733741</v>
      </c>
      <c r="J33" s="82">
        <v>0.53458416424803401</v>
      </c>
    </row>
    <row r="34" spans="1:10">
      <c r="A34" s="82" t="s">
        <v>26</v>
      </c>
      <c r="B34" s="82">
        <v>73481559</v>
      </c>
      <c r="C34" s="82">
        <v>69098185</v>
      </c>
      <c r="D34" s="82">
        <v>77166675</v>
      </c>
      <c r="E34" s="82">
        <v>70568426</v>
      </c>
      <c r="F34" s="82">
        <v>121820482</v>
      </c>
      <c r="G34" s="82">
        <v>116982884</v>
      </c>
      <c r="H34" s="82">
        <v>125868278</v>
      </c>
      <c r="I34" s="82">
        <v>118137930</v>
      </c>
      <c r="J34" s="82">
        <v>0.59733927960308764</v>
      </c>
    </row>
    <row r="35" spans="1:10">
      <c r="A35" s="82" t="s">
        <v>67</v>
      </c>
      <c r="B35" s="82">
        <v>65029087</v>
      </c>
      <c r="C35" s="82">
        <v>65343774</v>
      </c>
      <c r="D35" s="82">
        <v>84650379</v>
      </c>
      <c r="E35" s="82">
        <v>89960289</v>
      </c>
      <c r="F35" s="82">
        <v>113840808</v>
      </c>
      <c r="G35" s="82">
        <v>119667645</v>
      </c>
      <c r="H35" s="82">
        <v>131004802</v>
      </c>
      <c r="I35" s="82">
        <v>137970566</v>
      </c>
      <c r="J35" s="82">
        <v>0.65202522253913198</v>
      </c>
    </row>
    <row r="36" spans="1:10">
      <c r="A36" s="82" t="s">
        <v>528</v>
      </c>
      <c r="B36" s="82">
        <v>20568953</v>
      </c>
      <c r="C36" s="82">
        <v>19717812</v>
      </c>
      <c r="D36" s="82">
        <v>21126610</v>
      </c>
      <c r="E36" s="82">
        <v>21137187</v>
      </c>
      <c r="F36" s="82">
        <v>41243018</v>
      </c>
      <c r="G36" s="82">
        <v>43158439</v>
      </c>
      <c r="H36" s="82">
        <v>43762839</v>
      </c>
      <c r="I36" s="82">
        <v>45230995</v>
      </c>
      <c r="J36" s="82">
        <v>0.46731642759572278</v>
      </c>
    </row>
    <row r="37" spans="1:10">
      <c r="A37" s="82" t="s">
        <v>658</v>
      </c>
      <c r="B37" s="82">
        <v>37328422</v>
      </c>
      <c r="C37" s="82">
        <v>36864251</v>
      </c>
      <c r="D37" s="82">
        <v>43109053</v>
      </c>
      <c r="E37" s="82">
        <v>44557164</v>
      </c>
      <c r="F37" s="82">
        <v>63335327</v>
      </c>
      <c r="G37" s="82">
        <v>63210900</v>
      </c>
      <c r="H37" s="82">
        <v>66576799</v>
      </c>
      <c r="I37" s="82">
        <v>68406017</v>
      </c>
      <c r="J37" s="82">
        <v>0.65136322730206608</v>
      </c>
    </row>
    <row r="38" spans="1:10">
      <c r="A38" s="82" t="s">
        <v>361</v>
      </c>
      <c r="B38" s="82">
        <v>41691739</v>
      </c>
      <c r="C38" s="82">
        <v>43691193</v>
      </c>
      <c r="D38" s="82">
        <v>48330264</v>
      </c>
      <c r="E38" s="82">
        <v>50240684</v>
      </c>
      <c r="F38" s="82">
        <v>81959512</v>
      </c>
      <c r="G38" s="82">
        <v>79980515</v>
      </c>
      <c r="H38" s="82">
        <v>87891345</v>
      </c>
      <c r="I38" s="82">
        <v>92664563</v>
      </c>
      <c r="J38" s="82">
        <v>0.54217796289612896</v>
      </c>
    </row>
    <row r="39" spans="1:10">
      <c r="A39" s="82" t="s">
        <v>659</v>
      </c>
      <c r="B39" s="82">
        <v>22008779</v>
      </c>
      <c r="C39" s="82">
        <v>24904338</v>
      </c>
      <c r="D39" s="82">
        <v>25884455</v>
      </c>
      <c r="E39" s="82">
        <v>26136414</v>
      </c>
      <c r="F39" s="82">
        <v>36775972</v>
      </c>
      <c r="G39" s="82">
        <v>41995428</v>
      </c>
      <c r="H39" s="82">
        <v>40746615</v>
      </c>
      <c r="I39" s="82">
        <v>41791731</v>
      </c>
      <c r="J39" s="82">
        <v>0.62539678004722987</v>
      </c>
    </row>
    <row r="40" spans="1:10">
      <c r="A40" s="82" t="s">
        <v>577</v>
      </c>
      <c r="B40" s="82">
        <v>17667435</v>
      </c>
      <c r="C40" s="82">
        <v>17390161</v>
      </c>
      <c r="D40" s="82">
        <v>16842945</v>
      </c>
      <c r="E40" s="82">
        <v>18652649</v>
      </c>
      <c r="F40" s="82">
        <v>32781472</v>
      </c>
      <c r="G40" s="82">
        <v>32909591</v>
      </c>
      <c r="H40" s="82">
        <v>32368512</v>
      </c>
      <c r="I40" s="82">
        <v>33750639</v>
      </c>
      <c r="J40" s="82">
        <v>0.55266061777378495</v>
      </c>
    </row>
    <row r="41" spans="1:10">
      <c r="A41" s="82" t="s">
        <v>389</v>
      </c>
      <c r="B41" s="82">
        <v>93443474</v>
      </c>
      <c r="C41" s="82">
        <v>97286495</v>
      </c>
      <c r="D41" s="82">
        <v>123365366</v>
      </c>
      <c r="E41" s="82">
        <v>123582861</v>
      </c>
      <c r="F41" s="82">
        <v>173381093</v>
      </c>
      <c r="G41" s="82">
        <v>181642811</v>
      </c>
      <c r="H41" s="82">
        <v>198383395</v>
      </c>
      <c r="I41" s="82">
        <v>199086962</v>
      </c>
      <c r="J41" s="82">
        <v>0.62074813819299723</v>
      </c>
    </row>
    <row r="42" spans="1:10">
      <c r="A42" s="82" t="s">
        <v>390</v>
      </c>
      <c r="B42" s="82">
        <v>114009371</v>
      </c>
      <c r="C42" s="82">
        <v>112218374</v>
      </c>
      <c r="D42" s="82">
        <v>145546731</v>
      </c>
      <c r="E42" s="82">
        <v>152785619</v>
      </c>
      <c r="F42" s="82">
        <v>198583391</v>
      </c>
      <c r="G42" s="82">
        <v>204117132</v>
      </c>
      <c r="H42" s="82">
        <v>232147954</v>
      </c>
      <c r="I42" s="82">
        <v>249868472</v>
      </c>
      <c r="J42" s="82">
        <v>0.61146417463984815</v>
      </c>
    </row>
  </sheetData>
  <pageMargins left="0.75" right="0.75" top="1" bottom="1" header="0.5" footer="0.5"/>
  <headerFooter alignWithMargins="0">
    <oddHeader>&amp;A</oddHeader>
    <oddFooter>Page &amp;P</oddFooter>
  </headerFooter>
</worksheet>
</file>

<file path=xl/worksheets/sheet34.xml><?xml version="1.0" encoding="utf-8"?>
<worksheet xmlns="http://schemas.openxmlformats.org/spreadsheetml/2006/main" xmlns:r="http://schemas.openxmlformats.org/officeDocument/2006/relationships">
  <dimension ref="A1:F42"/>
  <sheetViews>
    <sheetView workbookViewId="0">
      <selection activeCell="E1" sqref="E1"/>
    </sheetView>
  </sheetViews>
  <sheetFormatPr defaultRowHeight="15"/>
  <cols>
    <col min="1" max="16384" width="9.140625" style="82"/>
  </cols>
  <sheetData>
    <row r="1" spans="1:6">
      <c r="A1" s="82" t="s">
        <v>94</v>
      </c>
      <c r="B1" s="82" t="s">
        <v>660</v>
      </c>
      <c r="C1" s="82" t="s">
        <v>827</v>
      </c>
      <c r="D1" s="82" t="s">
        <v>661</v>
      </c>
      <c r="E1" s="82" t="s">
        <v>828</v>
      </c>
      <c r="F1" s="82" t="s">
        <v>829</v>
      </c>
    </row>
    <row r="2" spans="1:6">
      <c r="A2" s="82" t="s">
        <v>616</v>
      </c>
      <c r="B2" s="82">
        <v>64667373</v>
      </c>
      <c r="C2" s="82">
        <v>63428554</v>
      </c>
      <c r="D2" s="82">
        <v>6212</v>
      </c>
      <c r="E2" s="82">
        <v>6207</v>
      </c>
      <c r="F2" s="82">
        <v>-1.8366675069935442E-2</v>
      </c>
    </row>
    <row r="3" spans="1:6">
      <c r="A3" s="82" t="s">
        <v>835</v>
      </c>
      <c r="B3" s="82">
        <v>10873573</v>
      </c>
      <c r="C3" s="82">
        <v>14909645</v>
      </c>
      <c r="D3" s="82">
        <v>2560</v>
      </c>
      <c r="E3" s="82">
        <v>1692</v>
      </c>
      <c r="F3" s="82">
        <v>1.0746012495053563</v>
      </c>
    </row>
    <row r="4" spans="1:6">
      <c r="A4" s="82" t="s">
        <v>113</v>
      </c>
      <c r="B4" s="82">
        <v>60325796</v>
      </c>
      <c r="C4" s="82">
        <v>67302488</v>
      </c>
      <c r="D4" s="82">
        <v>5792</v>
      </c>
      <c r="E4" s="82">
        <v>6107</v>
      </c>
      <c r="F4" s="82">
        <v>5.8104816547214201E-2</v>
      </c>
    </row>
    <row r="5" spans="1:6">
      <c r="A5" s="82" t="s">
        <v>116</v>
      </c>
      <c r="B5" s="82">
        <v>102137088</v>
      </c>
      <c r="C5" s="82">
        <v>103012918</v>
      </c>
      <c r="D5" s="82">
        <v>11112</v>
      </c>
      <c r="E5" s="82">
        <v>12487</v>
      </c>
      <c r="F5" s="82">
        <v>-0.10248371215208038</v>
      </c>
    </row>
    <row r="6" spans="1:6">
      <c r="A6" s="82" t="s">
        <v>648</v>
      </c>
      <c r="B6" s="82">
        <v>56509491</v>
      </c>
      <c r="C6" s="82">
        <v>58057812</v>
      </c>
      <c r="D6" s="82">
        <v>7918</v>
      </c>
      <c r="E6" s="82">
        <v>8516</v>
      </c>
      <c r="F6" s="82">
        <v>-4.4745452335189222E-2</v>
      </c>
    </row>
    <row r="7" spans="1:6">
      <c r="A7" s="82" t="s">
        <v>652</v>
      </c>
      <c r="B7" s="82">
        <v>47571353</v>
      </c>
      <c r="C7" s="82">
        <v>51308854</v>
      </c>
      <c r="D7" s="82">
        <v>4420</v>
      </c>
      <c r="E7" s="82">
        <v>4754</v>
      </c>
      <c r="F7" s="82">
        <v>2.7897889319349559E-3</v>
      </c>
    </row>
    <row r="8" spans="1:6">
      <c r="A8" s="82" t="s">
        <v>122</v>
      </c>
      <c r="B8" s="82">
        <v>156580284</v>
      </c>
      <c r="C8" s="82">
        <v>159583193</v>
      </c>
      <c r="D8" s="82">
        <v>16185</v>
      </c>
      <c r="E8" s="82">
        <v>16860</v>
      </c>
      <c r="F8" s="82">
        <v>-2.1625314188270437E-2</v>
      </c>
    </row>
    <row r="9" spans="1:6">
      <c r="A9" s="82" t="s">
        <v>539</v>
      </c>
      <c r="B9" s="82">
        <v>39421694</v>
      </c>
      <c r="C9" s="82">
        <v>41591739</v>
      </c>
      <c r="D9" s="82">
        <v>4767</v>
      </c>
      <c r="E9" s="82">
        <v>4925</v>
      </c>
      <c r="F9" s="82">
        <v>2.1199782605514483E-2</v>
      </c>
    </row>
    <row r="10" spans="1:6">
      <c r="A10" s="82" t="s">
        <v>653</v>
      </c>
      <c r="B10" s="82">
        <v>106478626</v>
      </c>
      <c r="C10" s="82">
        <v>110818183</v>
      </c>
      <c r="D10" s="82">
        <v>10784</v>
      </c>
      <c r="E10" s="82">
        <v>10893</v>
      </c>
      <c r="F10" s="82">
        <v>3.0340953462921448E-2</v>
      </c>
    </row>
    <row r="11" spans="1:6">
      <c r="A11" s="82" t="s">
        <v>145</v>
      </c>
      <c r="B11" s="82">
        <v>36002721</v>
      </c>
      <c r="C11" s="82">
        <v>34586997</v>
      </c>
      <c r="D11" s="82">
        <v>3484</v>
      </c>
      <c r="E11" s="82">
        <v>3477</v>
      </c>
      <c r="F11" s="82">
        <v>-3.738863035080927E-2</v>
      </c>
    </row>
    <row r="12" spans="1:6">
      <c r="A12" s="82" t="s">
        <v>150</v>
      </c>
      <c r="B12" s="82">
        <v>113441124</v>
      </c>
      <c r="C12" s="82">
        <v>115722232</v>
      </c>
      <c r="D12" s="82">
        <v>11017</v>
      </c>
      <c r="E12" s="82">
        <v>11246</v>
      </c>
      <c r="F12" s="82">
        <v>-6.639581922136291E-4</v>
      </c>
    </row>
    <row r="13" spans="1:6">
      <c r="A13" s="82" t="s">
        <v>151</v>
      </c>
      <c r="B13" s="82">
        <v>60274092</v>
      </c>
      <c r="C13" s="82">
        <v>61135073</v>
      </c>
      <c r="D13" s="82">
        <v>5303</v>
      </c>
      <c r="E13" s="82">
        <v>5134</v>
      </c>
      <c r="F13" s="82">
        <v>4.767244411141152E-2</v>
      </c>
    </row>
    <row r="14" spans="1:6">
      <c r="A14" s="82" t="s">
        <v>533</v>
      </c>
      <c r="B14" s="82">
        <v>67021424</v>
      </c>
      <c r="C14" s="82">
        <v>72345410</v>
      </c>
      <c r="D14" s="82">
        <v>7471</v>
      </c>
      <c r="E14" s="82">
        <v>7795</v>
      </c>
      <c r="F14" s="82">
        <v>3.4570160379215724E-2</v>
      </c>
    </row>
    <row r="15" spans="1:6">
      <c r="A15" s="82" t="s">
        <v>512</v>
      </c>
      <c r="B15" s="82">
        <v>29513591</v>
      </c>
      <c r="C15" s="82">
        <v>30660457</v>
      </c>
      <c r="D15" s="82">
        <v>3415</v>
      </c>
      <c r="E15" s="82">
        <v>3569</v>
      </c>
      <c r="F15" s="82">
        <v>-5.9671671685509967E-3</v>
      </c>
    </row>
    <row r="16" spans="1:6">
      <c r="A16" s="82" t="s">
        <v>41</v>
      </c>
      <c r="B16" s="82">
        <v>43156706</v>
      </c>
      <c r="C16" s="82">
        <v>41302266</v>
      </c>
      <c r="D16" s="82">
        <v>4335</v>
      </c>
      <c r="E16" s="82">
        <v>4607</v>
      </c>
      <c r="F16" s="82">
        <v>-9.9473536505350874E-2</v>
      </c>
    </row>
    <row r="17" spans="1:6">
      <c r="A17" s="82" t="s">
        <v>654</v>
      </c>
      <c r="B17" s="82">
        <v>99630216</v>
      </c>
      <c r="C17" s="82">
        <v>104611921</v>
      </c>
      <c r="D17" s="82">
        <v>9966</v>
      </c>
      <c r="E17" s="82">
        <v>10380</v>
      </c>
      <c r="F17" s="82">
        <v>8.1232587481233891E-3</v>
      </c>
    </row>
    <row r="18" spans="1:6">
      <c r="A18" s="82" t="s">
        <v>655</v>
      </c>
      <c r="B18" s="82">
        <v>60751805</v>
      </c>
      <c r="C18" s="82">
        <v>58295364</v>
      </c>
      <c r="D18" s="82">
        <v>5967</v>
      </c>
      <c r="E18" s="82">
        <v>6027</v>
      </c>
      <c r="F18" s="82">
        <v>-4.9986713984013123E-2</v>
      </c>
    </row>
    <row r="19" spans="1:6">
      <c r="A19" s="82" t="s">
        <v>43</v>
      </c>
      <c r="B19" s="82">
        <v>21429571</v>
      </c>
      <c r="C19" s="82">
        <v>22727528</v>
      </c>
      <c r="D19" s="82">
        <v>3479</v>
      </c>
      <c r="E19" s="82">
        <v>3313</v>
      </c>
      <c r="F19" s="82">
        <v>0.11370896957126499</v>
      </c>
    </row>
    <row r="20" spans="1:6">
      <c r="A20" s="82" t="s">
        <v>417</v>
      </c>
      <c r="B20" s="82">
        <v>61812000</v>
      </c>
      <c r="C20" s="82">
        <v>59681000</v>
      </c>
      <c r="D20" s="82">
        <v>6667</v>
      </c>
      <c r="E20" s="82">
        <v>6785</v>
      </c>
      <c r="F20" s="82">
        <v>-5.1267236698094409E-2</v>
      </c>
    </row>
    <row r="21" spans="1:6">
      <c r="A21" s="82" t="s">
        <v>17</v>
      </c>
      <c r="B21" s="82">
        <v>39758314</v>
      </c>
      <c r="C21" s="82">
        <v>39686266</v>
      </c>
      <c r="D21" s="82">
        <v>4770</v>
      </c>
      <c r="E21" s="82">
        <v>4780</v>
      </c>
      <c r="F21" s="82">
        <v>-3.9004083796880746E-3</v>
      </c>
    </row>
    <row r="22" spans="1:6">
      <c r="A22" s="82" t="s">
        <v>18</v>
      </c>
      <c r="B22" s="82">
        <v>37966446</v>
      </c>
      <c r="C22" s="82">
        <v>44082508</v>
      </c>
      <c r="D22" s="82">
        <v>4519</v>
      </c>
      <c r="E22" s="82">
        <v>4833</v>
      </c>
      <c r="F22" s="82">
        <v>8.5655147875876456E-2</v>
      </c>
    </row>
    <row r="23" spans="1:6">
      <c r="A23" s="82" t="s">
        <v>836</v>
      </c>
      <c r="B23" s="82">
        <v>37437052</v>
      </c>
      <c r="C23" s="82">
        <v>39154357</v>
      </c>
      <c r="D23" s="82">
        <v>3286</v>
      </c>
      <c r="E23" s="82">
        <v>4556</v>
      </c>
      <c r="F23" s="82">
        <v>-0.24566840690490777</v>
      </c>
    </row>
    <row r="24" spans="1:6">
      <c r="A24" s="82" t="s">
        <v>419</v>
      </c>
      <c r="B24" s="82">
        <v>76615093</v>
      </c>
      <c r="C24" s="82">
        <v>81230663</v>
      </c>
      <c r="D24" s="82">
        <v>7140</v>
      </c>
      <c r="E24" s="82">
        <v>6972</v>
      </c>
      <c r="F24" s="82">
        <v>8.579165169836675E-2</v>
      </c>
    </row>
    <row r="25" spans="1:6">
      <c r="A25" s="82" t="s">
        <v>49</v>
      </c>
      <c r="B25" s="82">
        <v>142878000</v>
      </c>
      <c r="C25" s="82">
        <v>148834000</v>
      </c>
      <c r="D25" s="82">
        <v>12700</v>
      </c>
      <c r="E25" s="82">
        <v>12838</v>
      </c>
      <c r="F25" s="82">
        <v>3.0488479979632915E-2</v>
      </c>
    </row>
    <row r="26" spans="1:6">
      <c r="A26" s="82" t="s">
        <v>656</v>
      </c>
      <c r="B26" s="82">
        <v>20120059</v>
      </c>
      <c r="C26" s="82">
        <v>21031931</v>
      </c>
      <c r="D26" s="82">
        <v>2023</v>
      </c>
      <c r="E26" s="82">
        <v>2168</v>
      </c>
      <c r="F26" s="82">
        <v>-2.4591573103874394E-2</v>
      </c>
    </row>
    <row r="27" spans="1:6">
      <c r="A27" s="82" t="s">
        <v>534</v>
      </c>
      <c r="B27" s="82">
        <v>61166034</v>
      </c>
      <c r="C27" s="82">
        <v>62953233</v>
      </c>
      <c r="D27" s="82">
        <v>6877</v>
      </c>
      <c r="E27" s="82">
        <v>6873</v>
      </c>
      <c r="F27" s="82">
        <v>2.9817806952942817E-2</v>
      </c>
    </row>
    <row r="28" spans="1:6">
      <c r="A28" s="82" t="s">
        <v>22</v>
      </c>
      <c r="B28" s="82">
        <v>103237633</v>
      </c>
      <c r="C28" s="82">
        <v>108173747</v>
      </c>
      <c r="D28" s="82">
        <v>8685</v>
      </c>
      <c r="E28" s="82">
        <v>9307</v>
      </c>
      <c r="F28" s="82">
        <v>-2.2213709774170681E-2</v>
      </c>
    </row>
    <row r="29" spans="1:6">
      <c r="A29" s="82" t="s">
        <v>657</v>
      </c>
      <c r="B29" s="82">
        <v>26030459</v>
      </c>
      <c r="C29" s="82">
        <v>25637934</v>
      </c>
      <c r="D29" s="82">
        <v>2989</v>
      </c>
      <c r="E29" s="82">
        <v>3105</v>
      </c>
      <c r="F29" s="82">
        <v>-5.1875193391172691E-2</v>
      </c>
    </row>
    <row r="30" spans="1:6">
      <c r="A30" s="82" t="s">
        <v>56</v>
      </c>
      <c r="B30" s="82">
        <v>156388897</v>
      </c>
      <c r="C30" s="82">
        <v>157301105</v>
      </c>
      <c r="D30" s="82">
        <v>12439</v>
      </c>
      <c r="E30" s="82">
        <v>12868</v>
      </c>
      <c r="F30" s="82">
        <v>-2.7700029841941368E-2</v>
      </c>
    </row>
    <row r="31" spans="1:6">
      <c r="A31" s="82" t="s">
        <v>245</v>
      </c>
      <c r="B31" s="82">
        <v>39968364</v>
      </c>
      <c r="C31" s="82">
        <v>41706272</v>
      </c>
      <c r="D31" s="82">
        <v>4632</v>
      </c>
      <c r="E31" s="82">
        <v>4781</v>
      </c>
      <c r="F31" s="82">
        <v>1.0961941186023224E-2</v>
      </c>
    </row>
    <row r="32" spans="1:6">
      <c r="A32" s="82" t="s">
        <v>60</v>
      </c>
      <c r="B32" s="82">
        <v>77409205</v>
      </c>
      <c r="C32" s="82">
        <v>87154843</v>
      </c>
      <c r="D32" s="82">
        <v>9523</v>
      </c>
      <c r="E32" s="82">
        <v>9722</v>
      </c>
      <c r="F32" s="82">
        <v>0.10285161944392067</v>
      </c>
    </row>
    <row r="33" spans="1:6">
      <c r="A33" s="82" t="s">
        <v>279</v>
      </c>
      <c r="B33" s="82">
        <v>96921870</v>
      </c>
      <c r="C33" s="82">
        <v>102528244</v>
      </c>
      <c r="D33" s="82">
        <v>9211</v>
      </c>
      <c r="E33" s="82">
        <v>9712</v>
      </c>
      <c r="F33" s="82">
        <v>3.2746595251832576E-3</v>
      </c>
    </row>
    <row r="34" spans="1:6">
      <c r="A34" s="82" t="s">
        <v>26</v>
      </c>
      <c r="B34" s="82">
        <v>113346797</v>
      </c>
      <c r="C34" s="82">
        <v>111596560</v>
      </c>
      <c r="D34" s="82">
        <v>9248</v>
      </c>
      <c r="E34" s="82">
        <v>9389</v>
      </c>
      <c r="F34" s="82">
        <v>-3.022711414398685E-2</v>
      </c>
    </row>
    <row r="35" spans="1:6">
      <c r="A35" s="82" t="s">
        <v>67</v>
      </c>
      <c r="B35" s="82">
        <v>116793884</v>
      </c>
      <c r="C35" s="82">
        <v>123499379</v>
      </c>
      <c r="D35" s="82">
        <v>12800</v>
      </c>
      <c r="E35" s="82">
        <v>13583</v>
      </c>
      <c r="F35" s="82">
        <v>-3.5421300129335506E-3</v>
      </c>
    </row>
    <row r="36" spans="1:6">
      <c r="A36" s="82" t="s">
        <v>528</v>
      </c>
      <c r="B36" s="82">
        <v>32520803</v>
      </c>
      <c r="C36" s="82">
        <v>33637538</v>
      </c>
      <c r="D36" s="82">
        <v>2842</v>
      </c>
      <c r="E36" s="82">
        <v>2827</v>
      </c>
      <c r="F36" s="82">
        <v>3.9827277294183283E-2</v>
      </c>
    </row>
    <row r="37" spans="1:6">
      <c r="A37" s="82" t="s">
        <v>658</v>
      </c>
      <c r="B37" s="82">
        <v>58177300</v>
      </c>
      <c r="C37" s="82">
        <v>59988063</v>
      </c>
      <c r="D37" s="82">
        <v>6036</v>
      </c>
      <c r="E37" s="82">
        <v>6117</v>
      </c>
      <c r="F37" s="82">
        <v>1.7470971596494016E-2</v>
      </c>
    </row>
    <row r="38" spans="1:6">
      <c r="A38" s="82" t="s">
        <v>361</v>
      </c>
      <c r="B38" s="82">
        <v>92468897</v>
      </c>
      <c r="C38" s="82">
        <v>91458113</v>
      </c>
      <c r="D38" s="82">
        <v>9462</v>
      </c>
      <c r="E38" s="82">
        <v>9450</v>
      </c>
      <c r="F38" s="82">
        <v>-9.6751096063230277E-3</v>
      </c>
    </row>
    <row r="39" spans="1:6">
      <c r="A39" s="82" t="s">
        <v>659</v>
      </c>
      <c r="B39" s="82">
        <v>39578316</v>
      </c>
      <c r="C39" s="82">
        <v>45714721</v>
      </c>
      <c r="D39" s="82">
        <v>4535</v>
      </c>
      <c r="E39" s="82">
        <v>3690</v>
      </c>
      <c r="F39" s="82">
        <v>0.41954670888137863</v>
      </c>
    </row>
    <row r="40" spans="1:6">
      <c r="A40" s="82" t="s">
        <v>577</v>
      </c>
      <c r="B40" s="82">
        <v>31530165</v>
      </c>
      <c r="C40" s="82">
        <v>32136061</v>
      </c>
      <c r="D40" s="82">
        <v>3203</v>
      </c>
      <c r="E40" s="82">
        <v>3156</v>
      </c>
      <c r="F40" s="82">
        <v>3.4394836030716885E-2</v>
      </c>
    </row>
    <row r="41" spans="1:6">
      <c r="A41" s="82" t="s">
        <v>389</v>
      </c>
      <c r="B41" s="82">
        <v>180050199</v>
      </c>
      <c r="C41" s="82">
        <v>186493028</v>
      </c>
      <c r="D41" s="82">
        <v>11251</v>
      </c>
      <c r="E41" s="82">
        <v>11221</v>
      </c>
      <c r="F41" s="82">
        <v>3.8552742845835271E-2</v>
      </c>
    </row>
    <row r="42" spans="1:6">
      <c r="A42" s="82" t="s">
        <v>390</v>
      </c>
      <c r="B42" s="82">
        <v>184156730</v>
      </c>
      <c r="C42" s="82">
        <v>190445216</v>
      </c>
      <c r="D42" s="82">
        <v>17463</v>
      </c>
      <c r="E42" s="82">
        <v>17456</v>
      </c>
      <c r="F42" s="82">
        <v>3.4562169423067654E-2</v>
      </c>
    </row>
  </sheetData>
  <pageMargins left="0.75" right="0.75" top="1" bottom="1" header="0.5" footer="0.5"/>
  <headerFooter alignWithMargins="0">
    <oddHeader>&amp;A</oddHeader>
    <oddFooter>Page &amp;P</oddFooter>
  </headerFooter>
</worksheet>
</file>

<file path=xl/worksheets/sheet35.xml><?xml version="1.0" encoding="utf-8"?>
<worksheet xmlns="http://schemas.openxmlformats.org/spreadsheetml/2006/main" xmlns:r="http://schemas.openxmlformats.org/officeDocument/2006/relationships">
  <dimension ref="A1:O16"/>
  <sheetViews>
    <sheetView workbookViewId="0">
      <selection activeCell="E1" sqref="E1"/>
    </sheetView>
  </sheetViews>
  <sheetFormatPr defaultRowHeight="15"/>
  <cols>
    <col min="1" max="16384" width="9.140625" style="82"/>
  </cols>
  <sheetData>
    <row r="1" spans="1:15">
      <c r="A1" s="82" t="s">
        <v>94</v>
      </c>
      <c r="B1" s="82" t="s">
        <v>95</v>
      </c>
      <c r="C1" s="82" t="s">
        <v>96</v>
      </c>
      <c r="D1" s="82" t="s">
        <v>97</v>
      </c>
      <c r="E1" s="82" t="s">
        <v>815</v>
      </c>
      <c r="F1" s="82" t="s">
        <v>98</v>
      </c>
      <c r="G1" s="82" t="s">
        <v>99</v>
      </c>
      <c r="H1" s="82" t="s">
        <v>100</v>
      </c>
      <c r="I1" s="82" t="s">
        <v>816</v>
      </c>
      <c r="J1" s="82" t="s">
        <v>101</v>
      </c>
      <c r="K1" s="82" t="s">
        <v>102</v>
      </c>
      <c r="L1" s="82" t="s">
        <v>103</v>
      </c>
      <c r="M1" s="82" t="s">
        <v>817</v>
      </c>
      <c r="N1" s="82" t="s">
        <v>737</v>
      </c>
      <c r="O1" s="82" t="s">
        <v>738</v>
      </c>
    </row>
    <row r="2" spans="1:15">
      <c r="A2" s="82" t="s">
        <v>505</v>
      </c>
      <c r="B2" s="82">
        <v>1651</v>
      </c>
      <c r="C2" s="82">
        <v>1678</v>
      </c>
      <c r="D2" s="82">
        <v>1644</v>
      </c>
      <c r="E2" s="82">
        <v>1807</v>
      </c>
      <c r="F2" s="82">
        <v>1182</v>
      </c>
      <c r="G2" s="82">
        <v>1244</v>
      </c>
      <c r="H2" s="82">
        <v>1135</v>
      </c>
      <c r="I2" s="82">
        <v>1284</v>
      </c>
      <c r="J2" s="82">
        <v>0.71592973955178685</v>
      </c>
      <c r="K2" s="82">
        <v>0.74135876042908222</v>
      </c>
      <c r="L2" s="82">
        <v>0.69038929440389296</v>
      </c>
      <c r="M2" s="82">
        <v>0.71057000553403427</v>
      </c>
      <c r="N2" s="82">
        <v>0.71606676050673634</v>
      </c>
      <c r="O2" s="82">
        <v>0.71417430298303763</v>
      </c>
    </row>
    <row r="3" spans="1:15">
      <c r="A3" s="82" t="s">
        <v>116</v>
      </c>
      <c r="B3" s="82">
        <v>1666</v>
      </c>
      <c r="C3" s="82">
        <v>1752</v>
      </c>
      <c r="D3" s="82">
        <v>1650</v>
      </c>
      <c r="E3" s="82">
        <v>1665</v>
      </c>
      <c r="F3" s="82">
        <v>1138</v>
      </c>
      <c r="G3" s="82">
        <v>1190</v>
      </c>
      <c r="H3" s="82">
        <v>1169</v>
      </c>
      <c r="I3" s="82">
        <v>1187</v>
      </c>
      <c r="J3" s="82">
        <v>0.68307322929171665</v>
      </c>
      <c r="K3" s="82">
        <v>0.67922374429223742</v>
      </c>
      <c r="L3" s="82">
        <v>0.7084848484848485</v>
      </c>
      <c r="M3" s="82">
        <v>0.71291291291291292</v>
      </c>
      <c r="N3" s="82">
        <v>0.69001578531965269</v>
      </c>
      <c r="O3" s="82">
        <v>0.69982238010657194</v>
      </c>
    </row>
    <row r="4" spans="1:15">
      <c r="A4" s="82" t="s">
        <v>148</v>
      </c>
      <c r="B4" s="82">
        <v>2365</v>
      </c>
      <c r="C4" s="82">
        <v>2414</v>
      </c>
      <c r="D4" s="82">
        <v>2108</v>
      </c>
      <c r="E4" s="82">
        <v>2114</v>
      </c>
      <c r="F4" s="82">
        <v>1502</v>
      </c>
      <c r="G4" s="82">
        <v>1662</v>
      </c>
      <c r="H4" s="82">
        <v>1457</v>
      </c>
      <c r="I4" s="82">
        <v>1402</v>
      </c>
      <c r="J4" s="82">
        <v>0.63509513742071877</v>
      </c>
      <c r="K4" s="82">
        <v>0.6884838442419221</v>
      </c>
      <c r="L4" s="82">
        <v>0.69117647058823528</v>
      </c>
      <c r="M4" s="82">
        <v>0.66319772942289501</v>
      </c>
      <c r="N4" s="82">
        <v>0.67097429940467546</v>
      </c>
      <c r="O4" s="82">
        <v>0.68128390596745025</v>
      </c>
    </row>
    <row r="5" spans="1:15">
      <c r="A5" s="82" t="s">
        <v>175</v>
      </c>
      <c r="B5" s="82">
        <v>2330</v>
      </c>
      <c r="C5" s="82">
        <v>2639</v>
      </c>
      <c r="D5" s="82">
        <v>2723</v>
      </c>
      <c r="E5" s="82">
        <v>2895</v>
      </c>
      <c r="F5" s="82">
        <v>1774</v>
      </c>
      <c r="G5" s="82">
        <v>1978</v>
      </c>
      <c r="H5" s="82">
        <v>2097</v>
      </c>
      <c r="I5" s="82">
        <v>2239</v>
      </c>
      <c r="J5" s="82">
        <v>0.76137339055793996</v>
      </c>
      <c r="K5" s="82">
        <v>0.74952633573323224</v>
      </c>
      <c r="L5" s="82">
        <v>0.77010650018362103</v>
      </c>
      <c r="M5" s="82">
        <v>0.77340241796200349</v>
      </c>
      <c r="N5" s="82">
        <v>0.76040041601664066</v>
      </c>
      <c r="O5" s="82">
        <v>0.76468451011263172</v>
      </c>
    </row>
    <row r="6" spans="1:15">
      <c r="A6" s="82" t="s">
        <v>17</v>
      </c>
      <c r="B6" s="82">
        <v>767</v>
      </c>
      <c r="C6" s="82">
        <v>681</v>
      </c>
      <c r="D6" s="82">
        <v>779</v>
      </c>
      <c r="E6" s="82">
        <v>787</v>
      </c>
      <c r="F6" s="82">
        <v>485</v>
      </c>
      <c r="G6" s="82">
        <v>452</v>
      </c>
      <c r="H6" s="82">
        <v>477</v>
      </c>
      <c r="I6" s="82">
        <v>470</v>
      </c>
      <c r="J6" s="82">
        <v>0.63233376792698825</v>
      </c>
      <c r="K6" s="82">
        <v>0.66372980910425849</v>
      </c>
      <c r="L6" s="82">
        <v>0.61232349165596922</v>
      </c>
      <c r="M6" s="82">
        <v>0.59720457433290974</v>
      </c>
      <c r="N6" s="82">
        <v>0.63493488998652892</v>
      </c>
      <c r="O6" s="82">
        <v>0.62260792167334222</v>
      </c>
    </row>
    <row r="7" spans="1:15">
      <c r="A7" s="82" t="s">
        <v>18</v>
      </c>
      <c r="B7" s="82">
        <v>937</v>
      </c>
      <c r="C7" s="82">
        <v>957</v>
      </c>
      <c r="D7" s="82">
        <v>999</v>
      </c>
      <c r="E7" s="82">
        <v>1085</v>
      </c>
      <c r="F7" s="82">
        <v>635</v>
      </c>
      <c r="G7" s="82">
        <v>635</v>
      </c>
      <c r="H7" s="82">
        <v>622</v>
      </c>
      <c r="I7" s="82">
        <v>673</v>
      </c>
      <c r="J7" s="82">
        <v>0.67769477054429028</v>
      </c>
      <c r="K7" s="82">
        <v>0.6635318704284221</v>
      </c>
      <c r="L7" s="82">
        <v>0.62262262262262258</v>
      </c>
      <c r="M7" s="82">
        <v>0.62027649769585258</v>
      </c>
      <c r="N7" s="82">
        <v>0.6539923954372624</v>
      </c>
      <c r="O7" s="82">
        <v>0.63465965143045056</v>
      </c>
    </row>
    <row r="8" spans="1:15">
      <c r="A8" s="82" t="s">
        <v>506</v>
      </c>
      <c r="B8" s="82">
        <v>1389</v>
      </c>
      <c r="C8" s="82">
        <v>1450</v>
      </c>
      <c r="D8" s="82">
        <v>1370</v>
      </c>
      <c r="E8" s="82">
        <v>1365</v>
      </c>
      <c r="F8" s="82">
        <v>1015</v>
      </c>
      <c r="G8" s="82">
        <v>1051</v>
      </c>
      <c r="H8" s="82">
        <v>962</v>
      </c>
      <c r="I8" s="82">
        <v>982</v>
      </c>
      <c r="J8" s="82">
        <v>0.7307415406767459</v>
      </c>
      <c r="K8" s="82">
        <v>0.72482758620689658</v>
      </c>
      <c r="L8" s="82">
        <v>0.70218978102189777</v>
      </c>
      <c r="M8" s="82">
        <v>0.71941391941391941</v>
      </c>
      <c r="N8" s="82">
        <v>0.71941078641007361</v>
      </c>
      <c r="O8" s="82">
        <v>0.71565113500597377</v>
      </c>
    </row>
    <row r="9" spans="1:15">
      <c r="A9" s="82" t="s">
        <v>20</v>
      </c>
      <c r="B9" s="82">
        <v>1519</v>
      </c>
      <c r="C9" s="82">
        <v>1519</v>
      </c>
      <c r="D9" s="82">
        <v>1551</v>
      </c>
      <c r="E9" s="82">
        <v>1454</v>
      </c>
      <c r="F9" s="82">
        <v>1071</v>
      </c>
      <c r="G9" s="82">
        <v>1090</v>
      </c>
      <c r="H9" s="82">
        <v>1092</v>
      </c>
      <c r="I9" s="82">
        <v>1008</v>
      </c>
      <c r="J9" s="82">
        <v>0.70506912442396308</v>
      </c>
      <c r="K9" s="82">
        <v>0.71757735352205398</v>
      </c>
      <c r="L9" s="82">
        <v>0.7040618955512572</v>
      </c>
      <c r="M9" s="82">
        <v>0.69325997248968363</v>
      </c>
      <c r="N9" s="82">
        <v>0.70886903464807149</v>
      </c>
      <c r="O9" s="82">
        <v>0.70512820512820518</v>
      </c>
    </row>
    <row r="10" spans="1:15">
      <c r="A10" s="82" t="s">
        <v>242</v>
      </c>
      <c r="B10" s="82">
        <v>2492</v>
      </c>
      <c r="C10" s="82">
        <v>2573</v>
      </c>
      <c r="D10" s="82">
        <v>2249</v>
      </c>
      <c r="E10" s="82">
        <v>2142</v>
      </c>
      <c r="F10" s="82">
        <v>1732</v>
      </c>
      <c r="G10" s="82">
        <v>1761</v>
      </c>
      <c r="H10" s="82">
        <v>1550</v>
      </c>
      <c r="I10" s="82">
        <v>1421</v>
      </c>
      <c r="J10" s="82">
        <v>0.695024077046549</v>
      </c>
      <c r="K10" s="82">
        <v>0.68441507967353288</v>
      </c>
      <c r="L10" s="82">
        <v>0.68919519786571815</v>
      </c>
      <c r="M10" s="82">
        <v>0.66339869281045749</v>
      </c>
      <c r="N10" s="82">
        <v>0.68949958982772763</v>
      </c>
      <c r="O10" s="82">
        <v>0.67949454336588166</v>
      </c>
    </row>
    <row r="11" spans="1:15">
      <c r="A11" s="82" t="s">
        <v>56</v>
      </c>
      <c r="B11" s="82">
        <v>1837</v>
      </c>
      <c r="C11" s="82">
        <v>1902</v>
      </c>
      <c r="D11" s="82">
        <v>1912</v>
      </c>
      <c r="E11" s="82">
        <v>2025</v>
      </c>
      <c r="F11" s="82">
        <v>1333</v>
      </c>
      <c r="G11" s="82">
        <v>1341</v>
      </c>
      <c r="H11" s="82">
        <v>1374</v>
      </c>
      <c r="I11" s="82">
        <v>1423</v>
      </c>
      <c r="J11" s="82">
        <v>0.72563962983124664</v>
      </c>
      <c r="K11" s="82">
        <v>0.70504731861198733</v>
      </c>
      <c r="L11" s="82">
        <v>0.71861924686192469</v>
      </c>
      <c r="M11" s="82">
        <v>0.70271604938271603</v>
      </c>
      <c r="N11" s="82">
        <v>0.71633339231994342</v>
      </c>
      <c r="O11" s="82">
        <v>0.70868299366329846</v>
      </c>
    </row>
    <row r="12" spans="1:15">
      <c r="A12" s="82" t="s">
        <v>26</v>
      </c>
      <c r="B12" s="82">
        <v>1427</v>
      </c>
      <c r="C12" s="82">
        <v>1586</v>
      </c>
      <c r="D12" s="82">
        <v>1479</v>
      </c>
      <c r="E12" s="82">
        <v>1501</v>
      </c>
      <c r="F12" s="82">
        <v>1025</v>
      </c>
      <c r="G12" s="82">
        <v>1152</v>
      </c>
      <c r="H12" s="82">
        <v>1070</v>
      </c>
      <c r="I12" s="82">
        <v>1090</v>
      </c>
      <c r="J12" s="82">
        <v>0.71829011913104412</v>
      </c>
      <c r="K12" s="82">
        <v>0.7263556116015133</v>
      </c>
      <c r="L12" s="82">
        <v>0.72346179851250847</v>
      </c>
      <c r="M12" s="82">
        <v>0.72618254497001999</v>
      </c>
      <c r="N12" s="82">
        <v>0.7228406055209261</v>
      </c>
      <c r="O12" s="82">
        <v>0.72536136662286466</v>
      </c>
    </row>
    <row r="13" spans="1:15">
      <c r="A13" s="82" t="s">
        <v>507</v>
      </c>
      <c r="B13" s="82">
        <v>4902</v>
      </c>
      <c r="C13" s="82">
        <v>5702</v>
      </c>
      <c r="D13" s="82">
        <v>5496</v>
      </c>
      <c r="E13" s="82">
        <v>5997</v>
      </c>
      <c r="F13" s="82">
        <v>4179</v>
      </c>
      <c r="G13" s="82">
        <v>4858</v>
      </c>
      <c r="H13" s="82">
        <v>4641</v>
      </c>
      <c r="I13" s="82">
        <v>5103</v>
      </c>
      <c r="J13" s="82">
        <v>0.85250917992656061</v>
      </c>
      <c r="K13" s="82">
        <v>0.85198176078568921</v>
      </c>
      <c r="L13" s="82">
        <v>0.84443231441048039</v>
      </c>
      <c r="M13" s="82">
        <v>0.85092546273136571</v>
      </c>
      <c r="N13" s="82">
        <v>0.84956521739130431</v>
      </c>
      <c r="O13" s="82">
        <v>0.84920034893864493</v>
      </c>
    </row>
    <row r="14" spans="1:15">
      <c r="A14" s="82" t="s">
        <v>27</v>
      </c>
      <c r="B14" s="82">
        <v>916</v>
      </c>
      <c r="C14" s="82">
        <v>974</v>
      </c>
      <c r="D14" s="82">
        <v>979</v>
      </c>
      <c r="E14" s="82">
        <v>1109</v>
      </c>
      <c r="F14" s="82">
        <v>700</v>
      </c>
      <c r="G14" s="82">
        <v>721</v>
      </c>
      <c r="H14" s="82">
        <v>733</v>
      </c>
      <c r="I14" s="82">
        <v>818</v>
      </c>
      <c r="J14" s="82">
        <v>0.76419213973799127</v>
      </c>
      <c r="K14" s="82">
        <v>0.74024640657084184</v>
      </c>
      <c r="L14" s="82">
        <v>0.74872318692543416</v>
      </c>
      <c r="M14" s="82">
        <v>0.73760144274120831</v>
      </c>
      <c r="N14" s="82">
        <v>0.7507842453816661</v>
      </c>
      <c r="O14" s="82">
        <v>0.74199869366427174</v>
      </c>
    </row>
    <row r="15" spans="1:15">
      <c r="A15" s="82" t="s">
        <v>28</v>
      </c>
      <c r="B15" s="82">
        <v>408</v>
      </c>
      <c r="C15" s="82">
        <v>438</v>
      </c>
      <c r="D15" s="82">
        <v>494</v>
      </c>
      <c r="E15" s="82">
        <v>479</v>
      </c>
      <c r="F15" s="82">
        <v>296</v>
      </c>
      <c r="G15" s="82">
        <v>304</v>
      </c>
      <c r="H15" s="82">
        <v>365</v>
      </c>
      <c r="I15" s="82">
        <v>372</v>
      </c>
      <c r="J15" s="82">
        <v>0.72549019607843135</v>
      </c>
      <c r="K15" s="82">
        <v>0.69406392694063923</v>
      </c>
      <c r="L15" s="82">
        <v>0.73886639676113364</v>
      </c>
      <c r="M15" s="82">
        <v>0.77661795407098122</v>
      </c>
      <c r="N15" s="82">
        <v>0.72014925373134331</v>
      </c>
      <c r="O15" s="82">
        <v>0.73777462792345849</v>
      </c>
    </row>
    <row r="16" spans="1:15">
      <c r="A16" s="82" t="s">
        <v>390</v>
      </c>
      <c r="B16" s="82">
        <v>2416</v>
      </c>
      <c r="C16" s="82">
        <v>2582</v>
      </c>
      <c r="D16" s="82">
        <v>2565</v>
      </c>
      <c r="E16" s="82">
        <v>2485</v>
      </c>
      <c r="F16" s="82">
        <v>1740</v>
      </c>
      <c r="G16" s="82">
        <v>1902</v>
      </c>
      <c r="H16" s="82">
        <v>1890</v>
      </c>
      <c r="I16" s="82">
        <v>1817</v>
      </c>
      <c r="J16" s="82">
        <v>0.7201986754966887</v>
      </c>
      <c r="K16" s="82">
        <v>0.73663826491092177</v>
      </c>
      <c r="L16" s="82">
        <v>0.73684210526315785</v>
      </c>
      <c r="M16" s="82">
        <v>0.7311871227364185</v>
      </c>
      <c r="N16" s="82">
        <v>0.73145577151923835</v>
      </c>
      <c r="O16" s="82">
        <v>0.73493186582809222</v>
      </c>
    </row>
  </sheetData>
  <pageMargins left="0.75" right="0.75" top="1" bottom="1" header="0.5" footer="0.5"/>
  <headerFooter alignWithMargins="0">
    <oddHeader>&amp;A</oddHeader>
    <oddFooter>Page &amp;P</oddFooter>
  </headerFooter>
</worksheet>
</file>

<file path=xl/worksheets/sheet36.xml><?xml version="1.0" encoding="utf-8"?>
<worksheet xmlns="http://schemas.openxmlformats.org/spreadsheetml/2006/main" xmlns:r="http://schemas.openxmlformats.org/officeDocument/2006/relationships">
  <dimension ref="A1:M16"/>
  <sheetViews>
    <sheetView workbookViewId="0">
      <selection activeCell="E1" sqref="E1"/>
    </sheetView>
  </sheetViews>
  <sheetFormatPr defaultRowHeight="15"/>
  <cols>
    <col min="1" max="16384" width="9.140625" style="82"/>
  </cols>
  <sheetData>
    <row r="1" spans="1:13">
      <c r="A1" s="82" t="s">
        <v>94</v>
      </c>
      <c r="B1" s="82" t="s">
        <v>402</v>
      </c>
      <c r="C1" s="82" t="s">
        <v>403</v>
      </c>
      <c r="D1" s="82" t="s">
        <v>404</v>
      </c>
      <c r="E1" s="82" t="s">
        <v>818</v>
      </c>
      <c r="F1" s="82" t="s">
        <v>405</v>
      </c>
      <c r="G1" s="82" t="s">
        <v>406</v>
      </c>
      <c r="H1" s="82" t="s">
        <v>407</v>
      </c>
      <c r="I1" s="82" t="s">
        <v>819</v>
      </c>
      <c r="J1" s="82" t="s">
        <v>408</v>
      </c>
      <c r="K1" s="82" t="s">
        <v>409</v>
      </c>
      <c r="L1" s="82" t="s">
        <v>410</v>
      </c>
      <c r="M1" s="82" t="s">
        <v>820</v>
      </c>
    </row>
    <row r="2" spans="1:13">
      <c r="A2" s="82" t="s">
        <v>505</v>
      </c>
      <c r="B2" s="82">
        <v>1824</v>
      </c>
      <c r="C2" s="82">
        <v>1745</v>
      </c>
      <c r="D2" s="82">
        <v>1772</v>
      </c>
      <c r="E2" s="82">
        <v>2052</v>
      </c>
      <c r="F2" s="82">
        <v>1969</v>
      </c>
      <c r="G2" s="82">
        <v>1876</v>
      </c>
      <c r="H2" s="82">
        <v>1915.5</v>
      </c>
      <c r="I2" s="82">
        <v>2208.5</v>
      </c>
      <c r="J2" s="82">
        <v>290</v>
      </c>
      <c r="K2" s="82">
        <v>262</v>
      </c>
      <c r="L2" s="82">
        <v>287</v>
      </c>
      <c r="M2" s="82">
        <v>313</v>
      </c>
    </row>
    <row r="3" spans="1:13">
      <c r="A3" s="82" t="s">
        <v>116</v>
      </c>
      <c r="B3" s="82">
        <v>2174</v>
      </c>
      <c r="C3" s="82">
        <v>2673</v>
      </c>
      <c r="D3" s="82">
        <v>3573</v>
      </c>
      <c r="E3" s="82">
        <v>4043</v>
      </c>
      <c r="F3" s="82">
        <v>2321</v>
      </c>
      <c r="G3" s="82">
        <v>2831</v>
      </c>
      <c r="H3" s="82">
        <v>3755</v>
      </c>
      <c r="I3" s="82">
        <v>4216</v>
      </c>
      <c r="J3" s="82">
        <v>294</v>
      </c>
      <c r="K3" s="82">
        <v>316</v>
      </c>
      <c r="L3" s="82">
        <v>364</v>
      </c>
      <c r="M3" s="82">
        <v>346</v>
      </c>
    </row>
    <row r="4" spans="1:13">
      <c r="A4" s="82" t="s">
        <v>148</v>
      </c>
      <c r="B4" s="82">
        <v>3100</v>
      </c>
      <c r="C4" s="82">
        <v>3076</v>
      </c>
      <c r="D4" s="82">
        <v>3134</v>
      </c>
      <c r="E4" s="82">
        <v>3250</v>
      </c>
      <c r="F4" s="82">
        <v>3239.5</v>
      </c>
      <c r="G4" s="82">
        <v>3239.5</v>
      </c>
      <c r="H4" s="82">
        <v>3300.5</v>
      </c>
      <c r="I4" s="82">
        <v>3399.5</v>
      </c>
      <c r="J4" s="82">
        <v>279</v>
      </c>
      <c r="K4" s="82">
        <v>327</v>
      </c>
      <c r="L4" s="82">
        <v>333</v>
      </c>
      <c r="M4" s="82">
        <v>299</v>
      </c>
    </row>
    <row r="5" spans="1:13">
      <c r="A5" s="82" t="s">
        <v>175</v>
      </c>
      <c r="B5" s="82">
        <v>3989</v>
      </c>
      <c r="C5" s="82">
        <v>4048</v>
      </c>
      <c r="D5" s="82">
        <v>4200</v>
      </c>
      <c r="E5" s="82">
        <v>4355</v>
      </c>
      <c r="F5" s="82">
        <v>4197</v>
      </c>
      <c r="G5" s="82">
        <v>4263.5</v>
      </c>
      <c r="H5" s="82">
        <v>4427.5</v>
      </c>
      <c r="I5" s="82">
        <v>4603</v>
      </c>
      <c r="J5" s="82">
        <v>416</v>
      </c>
      <c r="K5" s="82">
        <v>431</v>
      </c>
      <c r="L5" s="82">
        <v>455</v>
      </c>
      <c r="M5" s="82">
        <v>496</v>
      </c>
    </row>
    <row r="6" spans="1:13">
      <c r="A6" s="82" t="s">
        <v>17</v>
      </c>
      <c r="B6" s="82">
        <v>880</v>
      </c>
      <c r="C6" s="82">
        <v>933</v>
      </c>
      <c r="D6" s="82">
        <v>1057</v>
      </c>
      <c r="E6" s="82">
        <v>1096</v>
      </c>
      <c r="F6" s="82">
        <v>922.5</v>
      </c>
      <c r="G6" s="82">
        <v>994</v>
      </c>
      <c r="H6" s="82">
        <v>1105.5</v>
      </c>
      <c r="I6" s="82">
        <v>1154</v>
      </c>
      <c r="J6" s="82">
        <v>85</v>
      </c>
      <c r="K6" s="82">
        <v>122</v>
      </c>
      <c r="L6" s="82">
        <v>97</v>
      </c>
      <c r="M6" s="82">
        <v>116</v>
      </c>
    </row>
    <row r="7" spans="1:13">
      <c r="A7" s="82" t="s">
        <v>18</v>
      </c>
      <c r="B7" s="82">
        <v>745</v>
      </c>
      <c r="C7" s="82">
        <v>712</v>
      </c>
      <c r="D7" s="82">
        <v>762</v>
      </c>
      <c r="E7" s="82">
        <v>819</v>
      </c>
      <c r="F7" s="82">
        <v>787</v>
      </c>
      <c r="G7" s="82">
        <v>752.5</v>
      </c>
      <c r="H7" s="82">
        <v>810.5</v>
      </c>
      <c r="I7" s="82">
        <v>882.5</v>
      </c>
      <c r="J7" s="82">
        <v>84</v>
      </c>
      <c r="K7" s="82">
        <v>81</v>
      </c>
      <c r="L7" s="82">
        <v>97</v>
      </c>
      <c r="M7" s="82">
        <v>127</v>
      </c>
    </row>
    <row r="8" spans="1:13">
      <c r="A8" s="82" t="s">
        <v>506</v>
      </c>
      <c r="B8" s="82">
        <v>2212</v>
      </c>
      <c r="C8" s="82">
        <v>2215</v>
      </c>
      <c r="D8" s="82">
        <v>2231</v>
      </c>
      <c r="E8" s="82">
        <v>2302</v>
      </c>
      <c r="F8" s="82">
        <v>2443</v>
      </c>
      <c r="G8" s="82">
        <v>2422.5</v>
      </c>
      <c r="H8" s="82">
        <v>2430</v>
      </c>
      <c r="I8" s="82">
        <v>2527.5</v>
      </c>
      <c r="J8" s="82">
        <v>462</v>
      </c>
      <c r="K8" s="82">
        <v>415</v>
      </c>
      <c r="L8" s="82">
        <v>398</v>
      </c>
      <c r="M8" s="82">
        <v>451</v>
      </c>
    </row>
    <row r="9" spans="1:13">
      <c r="A9" s="82" t="s">
        <v>20</v>
      </c>
      <c r="B9" s="82">
        <v>1454</v>
      </c>
      <c r="C9" s="82">
        <v>1481</v>
      </c>
      <c r="D9" s="82">
        <v>1586</v>
      </c>
      <c r="E9" s="82">
        <v>1584</v>
      </c>
      <c r="F9" s="82">
        <v>1592</v>
      </c>
      <c r="G9" s="82">
        <v>1617</v>
      </c>
      <c r="H9" s="82">
        <v>1730</v>
      </c>
      <c r="I9" s="82">
        <v>1733.5</v>
      </c>
      <c r="J9" s="82">
        <v>276</v>
      </c>
      <c r="K9" s="82">
        <v>272</v>
      </c>
      <c r="L9" s="82">
        <v>288</v>
      </c>
      <c r="M9" s="82">
        <v>299</v>
      </c>
    </row>
    <row r="10" spans="1:13">
      <c r="A10" s="82" t="s">
        <v>242</v>
      </c>
      <c r="B10" s="82">
        <v>5585</v>
      </c>
      <c r="C10" s="82">
        <v>5479</v>
      </c>
      <c r="D10" s="82">
        <v>5125</v>
      </c>
      <c r="E10" s="82">
        <v>5302</v>
      </c>
      <c r="F10" s="82">
        <v>6525</v>
      </c>
      <c r="G10" s="82">
        <v>6413.5</v>
      </c>
      <c r="H10" s="82">
        <v>6021.5</v>
      </c>
      <c r="I10" s="82">
        <v>6246</v>
      </c>
      <c r="J10" s="82">
        <v>1880</v>
      </c>
      <c r="K10" s="82">
        <v>1869</v>
      </c>
      <c r="L10" s="82">
        <v>1793</v>
      </c>
      <c r="M10" s="82">
        <v>1888</v>
      </c>
    </row>
    <row r="11" spans="1:13">
      <c r="A11" s="82" t="s">
        <v>56</v>
      </c>
      <c r="B11" s="82">
        <v>2983</v>
      </c>
      <c r="C11" s="82">
        <v>3060</v>
      </c>
      <c r="D11" s="82">
        <v>3186</v>
      </c>
      <c r="E11" s="82">
        <v>3137</v>
      </c>
      <c r="F11" s="82">
        <v>3235.5</v>
      </c>
      <c r="G11" s="82">
        <v>3322</v>
      </c>
      <c r="H11" s="82">
        <v>3474.5</v>
      </c>
      <c r="I11" s="82">
        <v>3434.5</v>
      </c>
      <c r="J11" s="82">
        <v>505</v>
      </c>
      <c r="K11" s="82">
        <v>524</v>
      </c>
      <c r="L11" s="82">
        <v>577</v>
      </c>
      <c r="M11" s="82">
        <v>595</v>
      </c>
    </row>
    <row r="12" spans="1:13">
      <c r="A12" s="82" t="s">
        <v>26</v>
      </c>
      <c r="B12" s="82">
        <v>2237</v>
      </c>
      <c r="C12" s="82">
        <v>2354</v>
      </c>
      <c r="D12" s="82">
        <v>2478</v>
      </c>
      <c r="E12" s="82">
        <v>2618</v>
      </c>
      <c r="F12" s="82">
        <v>2434</v>
      </c>
      <c r="G12" s="82">
        <v>2531</v>
      </c>
      <c r="H12" s="82">
        <v>2675.5</v>
      </c>
      <c r="I12" s="82">
        <v>2854.5</v>
      </c>
      <c r="J12" s="82">
        <v>394</v>
      </c>
      <c r="K12" s="82">
        <v>354</v>
      </c>
      <c r="L12" s="82">
        <v>395</v>
      </c>
      <c r="M12" s="82">
        <v>473</v>
      </c>
    </row>
    <row r="13" spans="1:13">
      <c r="A13" s="82" t="s">
        <v>507</v>
      </c>
      <c r="B13" s="82">
        <v>7119</v>
      </c>
      <c r="C13" s="82">
        <v>7305</v>
      </c>
      <c r="D13" s="82">
        <v>7486</v>
      </c>
      <c r="E13" s="82">
        <v>8047</v>
      </c>
      <c r="F13" s="82">
        <v>7804.5</v>
      </c>
      <c r="G13" s="82">
        <v>7982</v>
      </c>
      <c r="H13" s="82">
        <v>8219</v>
      </c>
      <c r="I13" s="82">
        <v>8860</v>
      </c>
      <c r="J13" s="82">
        <v>1371</v>
      </c>
      <c r="K13" s="82">
        <v>1354</v>
      </c>
      <c r="L13" s="82">
        <v>1466</v>
      </c>
      <c r="M13" s="82">
        <v>1626</v>
      </c>
    </row>
    <row r="14" spans="1:13">
      <c r="A14" s="82" t="s">
        <v>27</v>
      </c>
      <c r="B14" s="82">
        <v>2962</v>
      </c>
      <c r="C14" s="82">
        <v>3133</v>
      </c>
      <c r="D14" s="82">
        <v>3089</v>
      </c>
      <c r="E14" s="82">
        <v>3355</v>
      </c>
      <c r="F14" s="82">
        <v>3172.5</v>
      </c>
      <c r="G14" s="82">
        <v>3370</v>
      </c>
      <c r="H14" s="82">
        <v>3337.5</v>
      </c>
      <c r="I14" s="82">
        <v>3611.5</v>
      </c>
      <c r="J14" s="82">
        <v>421</v>
      </c>
      <c r="K14" s="82">
        <v>474</v>
      </c>
      <c r="L14" s="82">
        <v>497</v>
      </c>
      <c r="M14" s="82">
        <v>513</v>
      </c>
    </row>
    <row r="15" spans="1:13">
      <c r="A15" s="82" t="s">
        <v>28</v>
      </c>
      <c r="B15" s="82">
        <v>3018</v>
      </c>
      <c r="C15" s="82">
        <v>2999</v>
      </c>
      <c r="D15" s="82">
        <v>3147</v>
      </c>
      <c r="E15" s="82">
        <v>3078</v>
      </c>
      <c r="F15" s="82">
        <v>3165.5</v>
      </c>
      <c r="G15" s="82">
        <v>3155</v>
      </c>
      <c r="H15" s="82">
        <v>3276</v>
      </c>
      <c r="I15" s="82">
        <v>3232</v>
      </c>
      <c r="J15" s="82">
        <v>295</v>
      </c>
      <c r="K15" s="82">
        <v>312</v>
      </c>
      <c r="L15" s="82">
        <v>258</v>
      </c>
      <c r="M15" s="82">
        <v>308</v>
      </c>
    </row>
    <row r="16" spans="1:13">
      <c r="A16" s="82" t="s">
        <v>390</v>
      </c>
      <c r="B16" s="82">
        <v>3615</v>
      </c>
      <c r="C16" s="82">
        <v>4066</v>
      </c>
      <c r="D16" s="82">
        <v>4067</v>
      </c>
      <c r="E16" s="82">
        <v>4268</v>
      </c>
      <c r="F16" s="82">
        <v>3864</v>
      </c>
      <c r="G16" s="82">
        <v>4331.5</v>
      </c>
      <c r="H16" s="82">
        <v>4338</v>
      </c>
      <c r="I16" s="82">
        <v>4600.5</v>
      </c>
      <c r="J16" s="82">
        <v>498</v>
      </c>
      <c r="K16" s="82">
        <v>531</v>
      </c>
      <c r="L16" s="82">
        <v>542</v>
      </c>
      <c r="M16" s="82">
        <v>665</v>
      </c>
    </row>
  </sheetData>
  <pageMargins left="0.75" right="0.75" top="1" bottom="1" header="0.5" footer="0.5"/>
  <headerFooter alignWithMargins="0">
    <oddHeader>&amp;A</oddHeader>
    <oddFooter>Page &amp;P</oddFooter>
  </headerFooter>
</worksheet>
</file>

<file path=xl/worksheets/sheet37.xml><?xml version="1.0" encoding="utf-8"?>
<worksheet xmlns="http://schemas.openxmlformats.org/spreadsheetml/2006/main" xmlns:r="http://schemas.openxmlformats.org/officeDocument/2006/relationships">
  <dimension ref="A1:O16"/>
  <sheetViews>
    <sheetView workbookViewId="0">
      <selection activeCell="E1" sqref="E1"/>
    </sheetView>
  </sheetViews>
  <sheetFormatPr defaultRowHeight="15"/>
  <cols>
    <col min="1" max="16384" width="9.140625" style="82"/>
  </cols>
  <sheetData>
    <row r="1" spans="1:15">
      <c r="A1" s="82" t="s">
        <v>94</v>
      </c>
      <c r="B1" s="82" t="s">
        <v>464</v>
      </c>
      <c r="C1" s="82" t="s">
        <v>465</v>
      </c>
      <c r="D1" s="82" t="s">
        <v>466</v>
      </c>
      <c r="E1" s="82" t="s">
        <v>821</v>
      </c>
      <c r="F1" s="82" t="s">
        <v>467</v>
      </c>
      <c r="G1" s="82" t="s">
        <v>468</v>
      </c>
      <c r="H1" s="82" t="s">
        <v>469</v>
      </c>
      <c r="I1" s="82" t="s">
        <v>822</v>
      </c>
      <c r="J1" s="82" t="s">
        <v>474</v>
      </c>
      <c r="K1" s="82" t="s">
        <v>475</v>
      </c>
      <c r="L1" s="82" t="s">
        <v>476</v>
      </c>
      <c r="M1" s="82" t="s">
        <v>823</v>
      </c>
      <c r="N1" s="82" t="s">
        <v>737</v>
      </c>
      <c r="O1" s="82" t="s">
        <v>738</v>
      </c>
    </row>
    <row r="2" spans="1:15">
      <c r="A2" s="82" t="s">
        <v>505</v>
      </c>
      <c r="B2" s="82">
        <v>1457</v>
      </c>
      <c r="C2" s="82">
        <v>1410</v>
      </c>
      <c r="D2" s="82">
        <v>1386</v>
      </c>
      <c r="E2" s="82">
        <v>1538</v>
      </c>
      <c r="F2" s="82">
        <v>740</v>
      </c>
      <c r="G2" s="82">
        <v>653</v>
      </c>
      <c r="H2" s="82">
        <v>670</v>
      </c>
      <c r="I2" s="82">
        <v>713</v>
      </c>
      <c r="J2" s="82">
        <v>0.50789293067947838</v>
      </c>
      <c r="K2" s="82">
        <v>0.46312056737588653</v>
      </c>
      <c r="L2" s="82">
        <v>0.48340548340548339</v>
      </c>
      <c r="M2" s="82">
        <v>0.46358907672301691</v>
      </c>
      <c r="N2" s="82">
        <v>0.4850693628027275</v>
      </c>
      <c r="O2" s="82">
        <v>0.46977388094139361</v>
      </c>
    </row>
    <row r="3" spans="1:15">
      <c r="A3" s="82" t="s">
        <v>116</v>
      </c>
      <c r="B3" s="82">
        <v>1539</v>
      </c>
      <c r="C3" s="82">
        <v>1426</v>
      </c>
      <c r="D3" s="82">
        <v>1296</v>
      </c>
      <c r="E3" s="82">
        <v>1483</v>
      </c>
      <c r="F3" s="82">
        <v>597</v>
      </c>
      <c r="G3" s="82">
        <v>531</v>
      </c>
      <c r="H3" s="82">
        <v>437</v>
      </c>
      <c r="I3" s="82">
        <v>569</v>
      </c>
      <c r="J3" s="82">
        <v>0.38791423001949316</v>
      </c>
      <c r="K3" s="82">
        <v>0.37237026647966337</v>
      </c>
      <c r="L3" s="82">
        <v>0.33719135802469136</v>
      </c>
      <c r="M3" s="82">
        <v>0.38368172623061364</v>
      </c>
      <c r="N3" s="82">
        <v>0.3672846749589298</v>
      </c>
      <c r="O3" s="82">
        <v>0.36551724137931035</v>
      </c>
    </row>
    <row r="4" spans="1:15">
      <c r="A4" s="82" t="s">
        <v>148</v>
      </c>
      <c r="B4" s="82">
        <v>2213</v>
      </c>
      <c r="C4" s="82">
        <v>2484</v>
      </c>
      <c r="D4" s="82">
        <v>2456</v>
      </c>
      <c r="E4" s="82">
        <v>2460</v>
      </c>
      <c r="F4" s="82">
        <v>807</v>
      </c>
      <c r="G4" s="82">
        <v>928</v>
      </c>
      <c r="H4" s="82">
        <v>918</v>
      </c>
      <c r="I4" s="82">
        <v>916</v>
      </c>
      <c r="J4" s="82">
        <v>0.36466335291459556</v>
      </c>
      <c r="K4" s="82">
        <v>0.37359098228663445</v>
      </c>
      <c r="L4" s="82">
        <v>0.37377850162866449</v>
      </c>
      <c r="M4" s="82">
        <v>0.37235772357723579</v>
      </c>
      <c r="N4" s="82">
        <v>0.37089333146931358</v>
      </c>
      <c r="O4" s="82">
        <v>0.37324324324324326</v>
      </c>
    </row>
    <row r="5" spans="1:15">
      <c r="A5" s="82" t="s">
        <v>175</v>
      </c>
      <c r="B5" s="82">
        <v>1822</v>
      </c>
      <c r="C5" s="82">
        <v>2074</v>
      </c>
      <c r="D5" s="82">
        <v>1658</v>
      </c>
      <c r="E5" s="82">
        <v>2083</v>
      </c>
      <c r="F5" s="82">
        <v>646</v>
      </c>
      <c r="G5" s="82">
        <v>793</v>
      </c>
      <c r="H5" s="82">
        <v>682</v>
      </c>
      <c r="I5" s="82">
        <v>845</v>
      </c>
      <c r="J5" s="82">
        <v>0.35455543358946212</v>
      </c>
      <c r="K5" s="82">
        <v>0.38235294117647056</v>
      </c>
      <c r="L5" s="82">
        <v>0.41133896260554886</v>
      </c>
      <c r="M5" s="82">
        <v>0.40566490638502162</v>
      </c>
      <c r="N5" s="82">
        <v>0.38188692833993521</v>
      </c>
      <c r="O5" s="82">
        <v>0.39896818572656922</v>
      </c>
    </row>
    <row r="6" spans="1:15">
      <c r="A6" s="82" t="s">
        <v>17</v>
      </c>
      <c r="B6" s="82">
        <v>614</v>
      </c>
      <c r="C6" s="82">
        <v>568</v>
      </c>
      <c r="D6" s="82">
        <v>695</v>
      </c>
      <c r="E6" s="82">
        <v>836</v>
      </c>
      <c r="F6" s="82">
        <v>214</v>
      </c>
      <c r="G6" s="82">
        <v>186</v>
      </c>
      <c r="H6" s="82">
        <v>241</v>
      </c>
      <c r="I6" s="82">
        <v>272</v>
      </c>
      <c r="J6" s="82">
        <v>0.34853420195439738</v>
      </c>
      <c r="K6" s="82">
        <v>0.32746478873239437</v>
      </c>
      <c r="L6" s="82">
        <v>0.34676258992805753</v>
      </c>
      <c r="M6" s="82">
        <v>0.32535885167464113</v>
      </c>
      <c r="N6" s="82">
        <v>0.34150239744272776</v>
      </c>
      <c r="O6" s="82">
        <v>0.33301572177227251</v>
      </c>
    </row>
    <row r="7" spans="1:15">
      <c r="A7" s="82" t="s">
        <v>18</v>
      </c>
      <c r="B7" s="82">
        <v>1131</v>
      </c>
      <c r="C7" s="82">
        <v>994</v>
      </c>
      <c r="D7" s="82">
        <v>1021</v>
      </c>
      <c r="E7" s="82">
        <v>1005</v>
      </c>
      <c r="F7" s="82">
        <v>326</v>
      </c>
      <c r="G7" s="82">
        <v>280</v>
      </c>
      <c r="H7" s="82">
        <v>307</v>
      </c>
      <c r="I7" s="82">
        <v>277</v>
      </c>
      <c r="J7" s="82">
        <v>0.28824049513704686</v>
      </c>
      <c r="K7" s="82">
        <v>0.28169014084507044</v>
      </c>
      <c r="L7" s="82">
        <v>0.30068560235063663</v>
      </c>
      <c r="M7" s="82">
        <v>0.27562189054726366</v>
      </c>
      <c r="N7" s="82">
        <v>0.29020979020979021</v>
      </c>
      <c r="O7" s="82">
        <v>0.28609271523178809</v>
      </c>
    </row>
    <row r="8" spans="1:15">
      <c r="A8" s="82" t="s">
        <v>506</v>
      </c>
      <c r="B8" s="82">
        <v>1467</v>
      </c>
      <c r="C8" s="82">
        <v>1500</v>
      </c>
      <c r="D8" s="82">
        <v>1414</v>
      </c>
      <c r="E8" s="82">
        <v>1442</v>
      </c>
      <c r="F8" s="82">
        <v>695</v>
      </c>
      <c r="G8" s="82">
        <v>744</v>
      </c>
      <c r="H8" s="82">
        <v>760</v>
      </c>
      <c r="I8" s="82">
        <v>758</v>
      </c>
      <c r="J8" s="82">
        <v>0.47375596455351054</v>
      </c>
      <c r="K8" s="82">
        <v>0.496</v>
      </c>
      <c r="L8" s="82">
        <v>0.5374823196605375</v>
      </c>
      <c r="M8" s="82">
        <v>0.52565880721220526</v>
      </c>
      <c r="N8" s="82">
        <v>0.50194019630221409</v>
      </c>
      <c r="O8" s="82">
        <v>0.5192837465564738</v>
      </c>
    </row>
    <row r="9" spans="1:15">
      <c r="A9" s="82" t="s">
        <v>20</v>
      </c>
      <c r="B9" s="82">
        <v>1133</v>
      </c>
      <c r="C9" s="82">
        <v>1218</v>
      </c>
      <c r="D9" s="82">
        <v>1233</v>
      </c>
      <c r="E9" s="82">
        <v>1338</v>
      </c>
      <c r="F9" s="82">
        <v>582</v>
      </c>
      <c r="G9" s="82">
        <v>640</v>
      </c>
      <c r="H9" s="82">
        <v>635</v>
      </c>
      <c r="I9" s="82">
        <v>668</v>
      </c>
      <c r="J9" s="82">
        <v>0.51368049426301854</v>
      </c>
      <c r="K9" s="82">
        <v>0.52545155993431858</v>
      </c>
      <c r="L9" s="82">
        <v>0.51500405515004055</v>
      </c>
      <c r="M9" s="82">
        <v>0.49925261584454411</v>
      </c>
      <c r="N9" s="82">
        <v>0.5181361607142857</v>
      </c>
      <c r="O9" s="82">
        <v>0.51280021113750329</v>
      </c>
    </row>
    <row r="10" spans="1:15">
      <c r="A10" s="82" t="s">
        <v>242</v>
      </c>
      <c r="B10" s="82">
        <v>2395</v>
      </c>
      <c r="C10" s="82">
        <v>2532</v>
      </c>
      <c r="D10" s="82">
        <v>2545</v>
      </c>
      <c r="E10" s="82">
        <v>2382</v>
      </c>
      <c r="F10" s="82">
        <v>1099</v>
      </c>
      <c r="G10" s="82">
        <v>1119</v>
      </c>
      <c r="H10" s="82">
        <v>1191</v>
      </c>
      <c r="I10" s="82">
        <v>1078</v>
      </c>
      <c r="J10" s="82">
        <v>0.45887265135699373</v>
      </c>
      <c r="K10" s="82">
        <v>0.44194312796208529</v>
      </c>
      <c r="L10" s="82">
        <v>0.46797642436149312</v>
      </c>
      <c r="M10" s="82">
        <v>0.45256087321578503</v>
      </c>
      <c r="N10" s="82">
        <v>0.45623661670235544</v>
      </c>
      <c r="O10" s="82">
        <v>0.4542163828931492</v>
      </c>
    </row>
    <row r="11" spans="1:15">
      <c r="A11" s="82" t="s">
        <v>56</v>
      </c>
      <c r="B11" s="82">
        <v>1629</v>
      </c>
      <c r="C11" s="82">
        <v>1699</v>
      </c>
      <c r="D11" s="82">
        <v>1695</v>
      </c>
      <c r="E11" s="82">
        <v>1721</v>
      </c>
      <c r="F11" s="82">
        <v>797</v>
      </c>
      <c r="G11" s="82">
        <v>789</v>
      </c>
      <c r="H11" s="82">
        <v>871</v>
      </c>
      <c r="I11" s="82">
        <v>894</v>
      </c>
      <c r="J11" s="82">
        <v>0.48925721301411912</v>
      </c>
      <c r="K11" s="82">
        <v>0.46439081812831079</v>
      </c>
      <c r="L11" s="82">
        <v>0.51386430678466077</v>
      </c>
      <c r="M11" s="82">
        <v>0.51946542707728061</v>
      </c>
      <c r="N11" s="82">
        <v>0.48914991041210432</v>
      </c>
      <c r="O11" s="82">
        <v>0.49931573802541546</v>
      </c>
    </row>
    <row r="12" spans="1:15">
      <c r="A12" s="82" t="s">
        <v>26</v>
      </c>
      <c r="B12" s="82">
        <v>1248</v>
      </c>
      <c r="C12" s="82">
        <v>1355</v>
      </c>
      <c r="D12" s="82">
        <v>1434</v>
      </c>
      <c r="E12" s="82">
        <v>1484</v>
      </c>
      <c r="F12" s="82">
        <v>645</v>
      </c>
      <c r="G12" s="82">
        <v>650</v>
      </c>
      <c r="H12" s="82">
        <v>708</v>
      </c>
      <c r="I12" s="82">
        <v>738</v>
      </c>
      <c r="J12" s="82">
        <v>0.51682692307692313</v>
      </c>
      <c r="K12" s="82">
        <v>0.47970479704797048</v>
      </c>
      <c r="L12" s="82">
        <v>0.49372384937238495</v>
      </c>
      <c r="M12" s="82">
        <v>0.4973045822102426</v>
      </c>
      <c r="N12" s="82">
        <v>0.49616051523408472</v>
      </c>
      <c r="O12" s="82">
        <v>0.4905218815820267</v>
      </c>
    </row>
    <row r="13" spans="1:15">
      <c r="A13" s="82" t="s">
        <v>507</v>
      </c>
      <c r="B13" s="82">
        <v>4379</v>
      </c>
      <c r="C13" s="82">
        <v>4605</v>
      </c>
      <c r="D13" s="82">
        <v>4625</v>
      </c>
      <c r="E13" s="82">
        <v>4662</v>
      </c>
      <c r="F13" s="82">
        <v>3022</v>
      </c>
      <c r="G13" s="82">
        <v>3129</v>
      </c>
      <c r="H13" s="82">
        <v>3208</v>
      </c>
      <c r="I13" s="82">
        <v>3212</v>
      </c>
      <c r="J13" s="82">
        <v>0.69011189769353731</v>
      </c>
      <c r="K13" s="82">
        <v>0.67947882736156351</v>
      </c>
      <c r="L13" s="82">
        <v>0.69362162162162166</v>
      </c>
      <c r="M13" s="82">
        <v>0.68897468897468894</v>
      </c>
      <c r="N13" s="82">
        <v>0.68770666470717912</v>
      </c>
      <c r="O13" s="82">
        <v>0.68737402821767923</v>
      </c>
    </row>
    <row r="14" spans="1:15">
      <c r="A14" s="82" t="s">
        <v>27</v>
      </c>
      <c r="B14" s="82">
        <v>747</v>
      </c>
      <c r="C14" s="82">
        <v>758</v>
      </c>
      <c r="D14" s="82">
        <v>904</v>
      </c>
      <c r="E14" s="82">
        <v>1007</v>
      </c>
      <c r="F14" s="82">
        <v>329</v>
      </c>
      <c r="G14" s="82">
        <v>337</v>
      </c>
      <c r="H14" s="82">
        <v>414</v>
      </c>
      <c r="I14" s="82">
        <v>438</v>
      </c>
      <c r="J14" s="82">
        <v>0.44042838018741631</v>
      </c>
      <c r="K14" s="82">
        <v>0.4445910290237467</v>
      </c>
      <c r="L14" s="82">
        <v>0.45796460176991149</v>
      </c>
      <c r="M14" s="82">
        <v>0.43495531281032773</v>
      </c>
      <c r="N14" s="82">
        <v>0.44831880448318806</v>
      </c>
      <c r="O14" s="82">
        <v>0.4454852004496066</v>
      </c>
    </row>
    <row r="15" spans="1:15">
      <c r="A15" s="82" t="s">
        <v>28</v>
      </c>
      <c r="B15" s="82">
        <v>426</v>
      </c>
      <c r="C15" s="82">
        <v>464</v>
      </c>
      <c r="D15" s="82">
        <v>398</v>
      </c>
      <c r="E15" s="82">
        <v>497</v>
      </c>
      <c r="F15" s="82">
        <v>197</v>
      </c>
      <c r="G15" s="82">
        <v>191</v>
      </c>
      <c r="H15" s="82">
        <v>171</v>
      </c>
      <c r="I15" s="82">
        <v>251</v>
      </c>
      <c r="J15" s="82">
        <v>0.46244131455399062</v>
      </c>
      <c r="K15" s="82">
        <v>0.41163793103448276</v>
      </c>
      <c r="L15" s="82">
        <v>0.42964824120603012</v>
      </c>
      <c r="M15" s="82">
        <v>0.50503018108651909</v>
      </c>
      <c r="N15" s="82">
        <v>0.43400621118012422</v>
      </c>
      <c r="O15" s="82">
        <v>0.45106696100073584</v>
      </c>
    </row>
    <row r="16" spans="1:15">
      <c r="A16" s="82" t="s">
        <v>390</v>
      </c>
      <c r="B16" s="82">
        <v>2954</v>
      </c>
      <c r="C16" s="82">
        <v>3034</v>
      </c>
      <c r="D16" s="82">
        <v>2918</v>
      </c>
      <c r="E16" s="82">
        <v>3002</v>
      </c>
      <c r="F16" s="82">
        <v>1253</v>
      </c>
      <c r="G16" s="82">
        <v>1329</v>
      </c>
      <c r="H16" s="82">
        <v>1191</v>
      </c>
      <c r="I16" s="82">
        <v>1283</v>
      </c>
      <c r="J16" s="82">
        <v>0.42417061611374407</v>
      </c>
      <c r="K16" s="82">
        <v>0.43803559657218194</v>
      </c>
      <c r="L16" s="82">
        <v>0.40815627141877997</v>
      </c>
      <c r="M16" s="82">
        <v>0.42738174550299801</v>
      </c>
      <c r="N16" s="82">
        <v>0.42364697956433867</v>
      </c>
      <c r="O16" s="82">
        <v>0.42472637927183382</v>
      </c>
    </row>
  </sheetData>
  <pageMargins left="0.75" right="0.75" top="1" bottom="1" header="0.5" footer="0.5"/>
  <headerFooter alignWithMargins="0">
    <oddHeader>&amp;A</oddHeader>
    <oddFooter>Page &amp;P</oddFooter>
  </headerFooter>
</worksheet>
</file>

<file path=xl/worksheets/sheet38.xml><?xml version="1.0" encoding="utf-8"?>
<worksheet xmlns="http://schemas.openxmlformats.org/spreadsheetml/2006/main" xmlns:r="http://schemas.openxmlformats.org/officeDocument/2006/relationships">
  <dimension ref="A1:J16"/>
  <sheetViews>
    <sheetView workbookViewId="0">
      <selection activeCell="E1" sqref="E1"/>
    </sheetView>
  </sheetViews>
  <sheetFormatPr defaultRowHeight="15"/>
  <cols>
    <col min="1" max="16384" width="9.140625" style="82"/>
  </cols>
  <sheetData>
    <row r="1" spans="1:10">
      <c r="A1" s="82" t="s">
        <v>94</v>
      </c>
      <c r="B1" s="82" t="s">
        <v>642</v>
      </c>
      <c r="C1" s="82" t="s">
        <v>643</v>
      </c>
      <c r="D1" s="82" t="s">
        <v>644</v>
      </c>
      <c r="E1" s="82" t="s">
        <v>824</v>
      </c>
      <c r="F1" s="82" t="s">
        <v>645</v>
      </c>
      <c r="G1" s="82" t="s">
        <v>646</v>
      </c>
      <c r="H1" s="82" t="s">
        <v>647</v>
      </c>
      <c r="I1" s="82" t="s">
        <v>825</v>
      </c>
      <c r="J1" s="82" t="s">
        <v>826</v>
      </c>
    </row>
    <row r="2" spans="1:10">
      <c r="A2" s="82" t="s">
        <v>505</v>
      </c>
      <c r="B2" s="82">
        <v>64380870</v>
      </c>
      <c r="C2" s="82">
        <v>64882998</v>
      </c>
      <c r="D2" s="82">
        <v>65936044</v>
      </c>
      <c r="E2" s="82">
        <v>65082463</v>
      </c>
      <c r="F2" s="82">
        <v>105258466</v>
      </c>
      <c r="G2" s="82">
        <v>105116288</v>
      </c>
      <c r="H2" s="82">
        <v>107150920</v>
      </c>
      <c r="I2" s="82">
        <v>107531799</v>
      </c>
      <c r="J2" s="82">
        <v>0.60523922788644124</v>
      </c>
    </row>
    <row r="3" spans="1:10">
      <c r="A3" s="82" t="s">
        <v>116</v>
      </c>
      <c r="B3" s="82">
        <v>72874743</v>
      </c>
      <c r="C3" s="82">
        <v>81047751</v>
      </c>
      <c r="D3" s="82">
        <v>90870658</v>
      </c>
      <c r="E3" s="82">
        <v>95874219</v>
      </c>
      <c r="F3" s="82">
        <v>109799860</v>
      </c>
      <c r="G3" s="82">
        <v>121079662</v>
      </c>
      <c r="H3" s="82">
        <v>137393509</v>
      </c>
      <c r="I3" s="82">
        <v>141228977</v>
      </c>
      <c r="J3" s="82">
        <v>0.67885657063139382</v>
      </c>
    </row>
    <row r="4" spans="1:10">
      <c r="A4" s="82" t="s">
        <v>148</v>
      </c>
      <c r="B4" s="82">
        <v>140664281</v>
      </c>
      <c r="C4" s="82">
        <v>135074794</v>
      </c>
      <c r="D4" s="82">
        <v>149638649</v>
      </c>
      <c r="E4" s="82">
        <v>153212065</v>
      </c>
      <c r="F4" s="82">
        <v>222138668</v>
      </c>
      <c r="G4" s="82">
        <v>218548999</v>
      </c>
      <c r="H4" s="82">
        <v>225173391</v>
      </c>
      <c r="I4" s="82">
        <v>234317914</v>
      </c>
      <c r="J4" s="82">
        <v>0.65386407033309457</v>
      </c>
    </row>
    <row r="5" spans="1:10">
      <c r="A5" s="82" t="s">
        <v>175</v>
      </c>
      <c r="B5" s="82">
        <v>87508613</v>
      </c>
      <c r="C5" s="82">
        <v>93344011</v>
      </c>
      <c r="D5" s="82">
        <v>110986528</v>
      </c>
      <c r="E5" s="82">
        <v>128541954</v>
      </c>
      <c r="F5" s="82">
        <v>175112489</v>
      </c>
      <c r="G5" s="82">
        <v>181558577</v>
      </c>
      <c r="H5" s="82">
        <v>193181270</v>
      </c>
      <c r="I5" s="82">
        <v>223014596</v>
      </c>
      <c r="J5" s="82">
        <v>0.57638359239948578</v>
      </c>
    </row>
    <row r="6" spans="1:10">
      <c r="A6" s="82" t="s">
        <v>17</v>
      </c>
      <c r="B6" s="82">
        <v>24031210</v>
      </c>
      <c r="C6" s="82">
        <v>23230256</v>
      </c>
      <c r="D6" s="82">
        <v>25374762</v>
      </c>
      <c r="E6" s="82">
        <v>26736965</v>
      </c>
      <c r="F6" s="82">
        <v>51970597</v>
      </c>
      <c r="G6" s="82">
        <v>44989453</v>
      </c>
      <c r="H6" s="82">
        <v>44201747</v>
      </c>
      <c r="I6" s="82">
        <v>46506146</v>
      </c>
      <c r="J6" s="82">
        <v>0.57491250726301857</v>
      </c>
    </row>
    <row r="7" spans="1:10">
      <c r="A7" s="82" t="s">
        <v>18</v>
      </c>
      <c r="B7" s="82">
        <v>23886487</v>
      </c>
      <c r="C7" s="82">
        <v>26038609</v>
      </c>
      <c r="D7" s="82">
        <v>29906566</v>
      </c>
      <c r="E7" s="82">
        <v>32465547</v>
      </c>
      <c r="F7" s="82">
        <v>42577781</v>
      </c>
      <c r="G7" s="82">
        <v>45815073</v>
      </c>
      <c r="H7" s="82">
        <v>48518575</v>
      </c>
      <c r="I7" s="82">
        <v>50814771</v>
      </c>
      <c r="J7" s="82">
        <v>0.63889979943036646</v>
      </c>
    </row>
    <row r="8" spans="1:10">
      <c r="A8" s="82" t="s">
        <v>506</v>
      </c>
      <c r="B8" s="82">
        <v>63954868</v>
      </c>
      <c r="C8" s="82">
        <v>64184926</v>
      </c>
      <c r="D8" s="82">
        <v>78074521</v>
      </c>
      <c r="E8" s="82">
        <v>77234783</v>
      </c>
      <c r="F8" s="82">
        <v>117031676</v>
      </c>
      <c r="G8" s="82">
        <v>117803592</v>
      </c>
      <c r="H8" s="82">
        <v>126593757</v>
      </c>
      <c r="I8" s="82">
        <v>128087272</v>
      </c>
      <c r="J8" s="82">
        <v>0.60298561905510795</v>
      </c>
    </row>
    <row r="9" spans="1:10">
      <c r="A9" s="82" t="s">
        <v>20</v>
      </c>
      <c r="B9" s="82">
        <v>41544339</v>
      </c>
      <c r="C9" s="82">
        <v>44104624</v>
      </c>
      <c r="D9" s="82">
        <v>39790844</v>
      </c>
      <c r="E9" s="82">
        <v>52373863</v>
      </c>
      <c r="F9" s="82">
        <v>71173097</v>
      </c>
      <c r="G9" s="82">
        <v>72227373</v>
      </c>
      <c r="H9" s="82">
        <v>58228581</v>
      </c>
      <c r="I9" s="82">
        <v>77454200</v>
      </c>
      <c r="J9" s="82">
        <v>0.67619138794281008</v>
      </c>
    </row>
    <row r="10" spans="1:10">
      <c r="A10" s="82" t="s">
        <v>242</v>
      </c>
      <c r="B10" s="82">
        <v>278395980</v>
      </c>
      <c r="C10" s="82">
        <v>287456505</v>
      </c>
      <c r="D10" s="82">
        <v>357737475</v>
      </c>
      <c r="E10" s="82">
        <v>355259523</v>
      </c>
      <c r="F10" s="82">
        <v>515578682</v>
      </c>
      <c r="G10" s="82">
        <v>548315056</v>
      </c>
      <c r="H10" s="82">
        <v>609988143</v>
      </c>
      <c r="I10" s="82">
        <v>622715818</v>
      </c>
      <c r="J10" s="82">
        <v>0.57050023900308244</v>
      </c>
    </row>
    <row r="11" spans="1:10">
      <c r="A11" s="82" t="s">
        <v>56</v>
      </c>
      <c r="B11" s="82">
        <v>112394452</v>
      </c>
      <c r="C11" s="82">
        <v>120364518</v>
      </c>
      <c r="D11" s="82">
        <v>157974605</v>
      </c>
      <c r="E11" s="82">
        <v>165468393</v>
      </c>
      <c r="F11" s="82">
        <v>189902388</v>
      </c>
      <c r="G11" s="82">
        <v>199481173</v>
      </c>
      <c r="H11" s="82">
        <v>229912067</v>
      </c>
      <c r="I11" s="82">
        <v>239748904</v>
      </c>
      <c r="J11" s="82">
        <v>0.69017372025191825</v>
      </c>
    </row>
    <row r="12" spans="1:10">
      <c r="A12" s="82" t="s">
        <v>26</v>
      </c>
      <c r="B12" s="82">
        <v>73481559</v>
      </c>
      <c r="C12" s="82">
        <v>69098185</v>
      </c>
      <c r="D12" s="82">
        <v>77166675</v>
      </c>
      <c r="E12" s="82">
        <v>70568426</v>
      </c>
      <c r="F12" s="82">
        <v>121820482</v>
      </c>
      <c r="G12" s="82">
        <v>116982884</v>
      </c>
      <c r="H12" s="82">
        <v>125868278</v>
      </c>
      <c r="I12" s="82">
        <v>118137930</v>
      </c>
      <c r="J12" s="82">
        <v>0.59733927960308764</v>
      </c>
    </row>
    <row r="13" spans="1:10">
      <c r="A13" s="82" t="s">
        <v>507</v>
      </c>
      <c r="B13" s="82">
        <v>564972368</v>
      </c>
      <c r="C13" s="82">
        <v>563401736</v>
      </c>
      <c r="D13" s="82">
        <v>558035818</v>
      </c>
      <c r="E13" s="82">
        <v>553195639</v>
      </c>
      <c r="F13" s="82">
        <v>693532585</v>
      </c>
      <c r="G13" s="82">
        <v>684939722</v>
      </c>
      <c r="H13" s="82">
        <v>677229531</v>
      </c>
      <c r="I13" s="82">
        <v>708354162</v>
      </c>
      <c r="J13" s="82">
        <v>0.78095911434766163</v>
      </c>
    </row>
    <row r="14" spans="1:10">
      <c r="A14" s="82" t="s">
        <v>27</v>
      </c>
      <c r="B14" s="82">
        <v>189868210</v>
      </c>
      <c r="C14" s="82">
        <v>193900801</v>
      </c>
      <c r="D14" s="82">
        <v>201108905</v>
      </c>
      <c r="E14" s="82">
        <v>209027994</v>
      </c>
      <c r="F14" s="82">
        <v>274070104</v>
      </c>
      <c r="G14" s="82">
        <v>275062694</v>
      </c>
      <c r="H14" s="82">
        <v>283321614</v>
      </c>
      <c r="I14" s="82">
        <v>291651949</v>
      </c>
      <c r="J14" s="82">
        <v>0.71670357327185219</v>
      </c>
    </row>
    <row r="15" spans="1:10">
      <c r="A15" s="82" t="s">
        <v>28</v>
      </c>
      <c r="B15" s="82">
        <v>128296701</v>
      </c>
      <c r="C15" s="82">
        <v>124180122</v>
      </c>
      <c r="D15" s="82">
        <v>119382958</v>
      </c>
      <c r="E15" s="82">
        <v>123514674</v>
      </c>
      <c r="F15" s="82">
        <v>180731957</v>
      </c>
      <c r="G15" s="82">
        <v>171189368</v>
      </c>
      <c r="H15" s="82">
        <v>165364516</v>
      </c>
      <c r="I15" s="82">
        <v>171909821</v>
      </c>
      <c r="J15" s="82">
        <v>0.71848526908768062</v>
      </c>
    </row>
    <row r="16" spans="1:10">
      <c r="A16" s="82" t="s">
        <v>390</v>
      </c>
      <c r="B16" s="82">
        <v>114009371</v>
      </c>
      <c r="C16" s="82">
        <v>112218374</v>
      </c>
      <c r="D16" s="82">
        <v>145546731</v>
      </c>
      <c r="E16" s="82">
        <v>152785619</v>
      </c>
      <c r="F16" s="82">
        <v>198583391</v>
      </c>
      <c r="G16" s="82">
        <v>204117132</v>
      </c>
      <c r="H16" s="82">
        <v>232147954</v>
      </c>
      <c r="I16" s="82">
        <v>249868472</v>
      </c>
      <c r="J16" s="82">
        <v>0.61146417463984815</v>
      </c>
    </row>
  </sheetData>
  <pageMargins left="0.75" right="0.75" top="1" bottom="1" header="0.5" footer="0.5"/>
  <headerFooter alignWithMargins="0">
    <oddHeader>&amp;A</oddHeader>
    <oddFooter>Page &amp;P</oddFooter>
  </headerFooter>
</worksheet>
</file>

<file path=xl/worksheets/sheet39.xml><?xml version="1.0" encoding="utf-8"?>
<worksheet xmlns="http://schemas.openxmlformats.org/spreadsheetml/2006/main" xmlns:r="http://schemas.openxmlformats.org/officeDocument/2006/relationships">
  <dimension ref="A1:F16"/>
  <sheetViews>
    <sheetView workbookViewId="0">
      <selection activeCell="E1" sqref="E1"/>
    </sheetView>
  </sheetViews>
  <sheetFormatPr defaultRowHeight="15"/>
  <cols>
    <col min="1" max="16384" width="9.140625" style="82"/>
  </cols>
  <sheetData>
    <row r="1" spans="1:6">
      <c r="A1" s="82" t="s">
        <v>94</v>
      </c>
      <c r="B1" s="82" t="s">
        <v>660</v>
      </c>
      <c r="C1" s="82" t="s">
        <v>827</v>
      </c>
      <c r="D1" s="82" t="s">
        <v>661</v>
      </c>
      <c r="E1" s="82" t="s">
        <v>828</v>
      </c>
      <c r="F1" s="82" t="s">
        <v>829</v>
      </c>
    </row>
    <row r="2" spans="1:6">
      <c r="A2" s="82" t="s">
        <v>505</v>
      </c>
      <c r="B2" s="82">
        <v>103237633</v>
      </c>
      <c r="C2" s="82">
        <v>108173747</v>
      </c>
      <c r="D2" s="82">
        <v>8685</v>
      </c>
      <c r="E2" s="82">
        <v>9307</v>
      </c>
      <c r="F2" s="82">
        <v>-2.2213709774170681E-2</v>
      </c>
    </row>
    <row r="3" spans="1:6">
      <c r="A3" s="82" t="s">
        <v>116</v>
      </c>
      <c r="B3" s="82">
        <v>102137088</v>
      </c>
      <c r="C3" s="82">
        <v>103012918</v>
      </c>
      <c r="D3" s="82">
        <v>11112</v>
      </c>
      <c r="E3" s="82">
        <v>12487</v>
      </c>
      <c r="F3" s="82">
        <v>-0.10248371215208038</v>
      </c>
    </row>
    <row r="4" spans="1:6">
      <c r="A4" s="82" t="s">
        <v>148</v>
      </c>
      <c r="B4" s="82">
        <v>136683090</v>
      </c>
      <c r="C4" s="82">
        <v>141499494</v>
      </c>
      <c r="D4" s="82">
        <v>14243</v>
      </c>
      <c r="E4" s="82">
        <v>14098</v>
      </c>
      <c r="F4" s="82">
        <v>4.5885318162378022E-2</v>
      </c>
    </row>
    <row r="5" spans="1:6">
      <c r="A5" s="82" t="s">
        <v>175</v>
      </c>
      <c r="B5" s="82">
        <v>158276059</v>
      </c>
      <c r="C5" s="82">
        <v>180010740</v>
      </c>
      <c r="D5" s="82">
        <v>20339</v>
      </c>
      <c r="E5" s="82">
        <v>21228</v>
      </c>
      <c r="F5" s="82">
        <v>8.9691859666263543E-2</v>
      </c>
    </row>
    <row r="6" spans="1:6">
      <c r="A6" s="82" t="s">
        <v>17</v>
      </c>
      <c r="B6" s="82">
        <v>39758314</v>
      </c>
      <c r="C6" s="82">
        <v>39686266</v>
      </c>
      <c r="D6" s="82">
        <v>4770</v>
      </c>
      <c r="E6" s="82">
        <v>4780</v>
      </c>
      <c r="F6" s="82">
        <v>-3.9004083796880746E-3</v>
      </c>
    </row>
    <row r="7" spans="1:6">
      <c r="A7" s="82" t="s">
        <v>18</v>
      </c>
      <c r="B7" s="82">
        <v>37966446</v>
      </c>
      <c r="C7" s="82">
        <v>44082508</v>
      </c>
      <c r="D7" s="82">
        <v>4519</v>
      </c>
      <c r="E7" s="82">
        <v>4833</v>
      </c>
      <c r="F7" s="82">
        <v>8.5655147875876456E-2</v>
      </c>
    </row>
    <row r="8" spans="1:6">
      <c r="A8" s="82" t="s">
        <v>506</v>
      </c>
      <c r="B8" s="82">
        <v>98617523</v>
      </c>
      <c r="C8" s="82">
        <v>104077926</v>
      </c>
      <c r="D8" s="82">
        <v>8632</v>
      </c>
      <c r="E8" s="82">
        <v>8697</v>
      </c>
      <c r="F8" s="82">
        <v>4.7481836181880975E-2</v>
      </c>
    </row>
    <row r="9" spans="1:6">
      <c r="A9" s="82" t="s">
        <v>20</v>
      </c>
      <c r="B9" s="82">
        <v>64667373</v>
      </c>
      <c r="C9" s="82">
        <v>63428554</v>
      </c>
      <c r="D9" s="82">
        <v>6212</v>
      </c>
      <c r="E9" s="82">
        <v>6207</v>
      </c>
      <c r="F9" s="82">
        <v>-1.8366675069935442E-2</v>
      </c>
    </row>
    <row r="10" spans="1:6">
      <c r="A10" s="82" t="s">
        <v>242</v>
      </c>
      <c r="B10" s="82">
        <v>317429012</v>
      </c>
      <c r="C10" s="82">
        <v>305572882</v>
      </c>
      <c r="D10" s="82">
        <v>15476</v>
      </c>
      <c r="E10" s="82">
        <v>15298</v>
      </c>
      <c r="F10" s="82">
        <v>-2.6149576758128627E-2</v>
      </c>
    </row>
    <row r="11" spans="1:6">
      <c r="A11" s="82" t="s">
        <v>56</v>
      </c>
      <c r="B11" s="82">
        <v>156388897</v>
      </c>
      <c r="C11" s="82">
        <v>157301105</v>
      </c>
      <c r="D11" s="82">
        <v>12439</v>
      </c>
      <c r="E11" s="82">
        <v>12868</v>
      </c>
      <c r="F11" s="82">
        <v>-2.7700029841941368E-2</v>
      </c>
    </row>
    <row r="12" spans="1:6">
      <c r="A12" s="82" t="s">
        <v>26</v>
      </c>
      <c r="B12" s="82">
        <v>113346797</v>
      </c>
      <c r="C12" s="82">
        <v>111596560</v>
      </c>
      <c r="D12" s="82">
        <v>9248</v>
      </c>
      <c r="E12" s="82">
        <v>9389</v>
      </c>
      <c r="F12" s="82">
        <v>-3.022711414398685E-2</v>
      </c>
    </row>
    <row r="13" spans="1:6">
      <c r="A13" s="82" t="s">
        <v>507</v>
      </c>
      <c r="B13" s="82">
        <v>485742562</v>
      </c>
      <c r="C13" s="82">
        <v>474771614</v>
      </c>
      <c r="D13" s="82">
        <v>28186</v>
      </c>
      <c r="E13" s="82">
        <v>29442</v>
      </c>
      <c r="F13" s="82">
        <v>-6.4282557292261608E-2</v>
      </c>
    </row>
    <row r="14" spans="1:6">
      <c r="A14" s="82" t="s">
        <v>27</v>
      </c>
      <c r="B14" s="82">
        <v>207838747</v>
      </c>
      <c r="C14" s="82">
        <v>197928141</v>
      </c>
      <c r="D14" s="82">
        <v>12739</v>
      </c>
      <c r="E14" s="82">
        <v>13334</v>
      </c>
      <c r="F14" s="82">
        <v>-9.0179083340223551E-2</v>
      </c>
    </row>
    <row r="15" spans="1:6">
      <c r="A15" s="82" t="s">
        <v>28</v>
      </c>
      <c r="B15" s="82">
        <v>141013918</v>
      </c>
      <c r="C15" s="82">
        <v>136861145</v>
      </c>
      <c r="D15" s="82">
        <v>10625</v>
      </c>
      <c r="E15" s="82">
        <v>10770</v>
      </c>
      <c r="F15" s="82">
        <v>-4.2516221304863953E-2</v>
      </c>
    </row>
    <row r="16" spans="1:6">
      <c r="A16" s="82" t="s">
        <v>390</v>
      </c>
      <c r="B16" s="82">
        <v>184156730</v>
      </c>
      <c r="C16" s="82">
        <v>190445216</v>
      </c>
      <c r="D16" s="82">
        <v>17463</v>
      </c>
      <c r="E16" s="82">
        <v>17456</v>
      </c>
      <c r="F16" s="82">
        <v>3.4562169423067654E-2</v>
      </c>
    </row>
  </sheetData>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dimension ref="A1:DF2"/>
  <sheetViews>
    <sheetView workbookViewId="0"/>
  </sheetViews>
  <sheetFormatPr defaultRowHeight="15"/>
  <cols>
    <col min="1" max="1" width="9.42578125" customWidth="1"/>
    <col min="2" max="9" width="10.28515625" customWidth="1"/>
    <col min="10" max="13" width="10.28515625" style="64" customWidth="1"/>
    <col min="14" max="21" width="10.28515625" customWidth="1"/>
    <col min="22" max="24" width="10.28515625" style="64" customWidth="1"/>
    <col min="33" max="35" width="9.140625" style="64"/>
    <col min="44" max="44" width="9.140625" style="64"/>
    <col min="45" max="47" width="10.28515625" style="64" customWidth="1"/>
    <col min="56" max="57" width="9.140625" style="64"/>
    <col min="58" max="58" width="10.85546875" style="64" customWidth="1"/>
    <col min="67" max="68" width="9.140625" style="64"/>
    <col min="69" max="69" width="10.42578125" style="64" customWidth="1"/>
    <col min="78" max="79" width="9.140625" style="64"/>
    <col min="80" max="80" width="10.42578125" style="64" customWidth="1"/>
    <col min="85" max="88" width="10" bestFit="1" customWidth="1"/>
    <col min="89" max="92" width="10.28515625" style="64" customWidth="1"/>
    <col min="97" max="98" width="9.140625" style="64"/>
    <col min="99" max="99" width="11.5703125" style="64" bestFit="1" customWidth="1"/>
    <col min="100" max="102" width="14" style="64" customWidth="1"/>
  </cols>
  <sheetData>
    <row r="1" spans="1:110" s="40" customFormat="1" ht="45">
      <c r="A1" s="40" t="s">
        <v>664</v>
      </c>
      <c r="B1" s="40" t="s">
        <v>669</v>
      </c>
      <c r="C1" s="40" t="s">
        <v>670</v>
      </c>
      <c r="D1" s="40" t="s">
        <v>671</v>
      </c>
      <c r="E1" s="40" t="s">
        <v>672</v>
      </c>
      <c r="F1" s="40" t="s">
        <v>665</v>
      </c>
      <c r="G1" s="40" t="s">
        <v>666</v>
      </c>
      <c r="H1" s="40" t="s">
        <v>667</v>
      </c>
      <c r="I1" s="40" t="s">
        <v>668</v>
      </c>
      <c r="J1" s="40" t="s">
        <v>742</v>
      </c>
      <c r="K1" s="40" t="s">
        <v>746</v>
      </c>
      <c r="L1" s="40" t="s">
        <v>745</v>
      </c>
      <c r="M1" s="40" t="s">
        <v>747</v>
      </c>
      <c r="N1" s="70" t="s">
        <v>673</v>
      </c>
      <c r="O1" s="70" t="s">
        <v>674</v>
      </c>
      <c r="P1" s="70" t="s">
        <v>675</v>
      </c>
      <c r="Q1" s="70" t="s">
        <v>676</v>
      </c>
      <c r="R1" s="70" t="s">
        <v>677</v>
      </c>
      <c r="S1" s="70" t="s">
        <v>678</v>
      </c>
      <c r="T1" s="70" t="s">
        <v>679</v>
      </c>
      <c r="U1" s="70" t="s">
        <v>680</v>
      </c>
      <c r="V1" s="70" t="s">
        <v>749</v>
      </c>
      <c r="W1" s="70" t="s">
        <v>750</v>
      </c>
      <c r="X1" s="70" t="s">
        <v>748</v>
      </c>
      <c r="Y1" s="40" t="s">
        <v>753</v>
      </c>
      <c r="Z1" s="40" t="s">
        <v>754</v>
      </c>
      <c r="AA1" s="40" t="s">
        <v>755</v>
      </c>
      <c r="AB1" s="40" t="s">
        <v>756</v>
      </c>
      <c r="AC1" s="40" t="s">
        <v>681</v>
      </c>
      <c r="AD1" s="40" t="s">
        <v>682</v>
      </c>
      <c r="AE1" s="40" t="s">
        <v>683</v>
      </c>
      <c r="AF1" s="40" t="s">
        <v>684</v>
      </c>
      <c r="AG1" s="40" t="s">
        <v>751</v>
      </c>
      <c r="AH1" s="40" t="s">
        <v>752</v>
      </c>
      <c r="AI1" s="40" t="s">
        <v>757</v>
      </c>
      <c r="AJ1" s="70" t="s">
        <v>685</v>
      </c>
      <c r="AK1" s="70" t="s">
        <v>687</v>
      </c>
      <c r="AL1" s="70" t="s">
        <v>688</v>
      </c>
      <c r="AM1" s="70" t="s">
        <v>689</v>
      </c>
      <c r="AN1" s="70" t="s">
        <v>686</v>
      </c>
      <c r="AO1" s="70" t="s">
        <v>690</v>
      </c>
      <c r="AP1" s="70" t="s">
        <v>691</v>
      </c>
      <c r="AQ1" s="70" t="s">
        <v>692</v>
      </c>
      <c r="AR1" s="70" t="s">
        <v>743</v>
      </c>
      <c r="AS1" s="70" t="s">
        <v>758</v>
      </c>
      <c r="AT1" s="70" t="s">
        <v>759</v>
      </c>
      <c r="AU1" s="70" t="s">
        <v>760</v>
      </c>
      <c r="AV1" s="40" t="s">
        <v>693</v>
      </c>
      <c r="AW1" s="40" t="s">
        <v>694</v>
      </c>
      <c r="AX1" s="40" t="s">
        <v>695</v>
      </c>
      <c r="AY1" s="40" t="s">
        <v>696</v>
      </c>
      <c r="AZ1" s="40" t="s">
        <v>697</v>
      </c>
      <c r="BA1" s="40" t="s">
        <v>698</v>
      </c>
      <c r="BB1" s="40" t="s">
        <v>699</v>
      </c>
      <c r="BC1" s="40" t="s">
        <v>700</v>
      </c>
      <c r="BD1" s="40" t="s">
        <v>761</v>
      </c>
      <c r="BE1" s="40" t="s">
        <v>762</v>
      </c>
      <c r="BF1" s="40" t="s">
        <v>763</v>
      </c>
      <c r="BG1" s="70" t="s">
        <v>701</v>
      </c>
      <c r="BH1" s="70" t="s">
        <v>702</v>
      </c>
      <c r="BI1" s="70" t="s">
        <v>703</v>
      </c>
      <c r="BJ1" s="70" t="s">
        <v>704</v>
      </c>
      <c r="BK1" s="70" t="s">
        <v>705</v>
      </c>
      <c r="BL1" s="70" t="s">
        <v>706</v>
      </c>
      <c r="BM1" s="70" t="s">
        <v>707</v>
      </c>
      <c r="BN1" s="70" t="s">
        <v>708</v>
      </c>
      <c r="BO1" s="70" t="s">
        <v>764</v>
      </c>
      <c r="BP1" s="70" t="s">
        <v>765</v>
      </c>
      <c r="BQ1" s="70" t="s">
        <v>766</v>
      </c>
      <c r="BR1" s="40" t="s">
        <v>709</v>
      </c>
      <c r="BS1" s="40" t="s">
        <v>710</v>
      </c>
      <c r="BT1" s="40" t="s">
        <v>711</v>
      </c>
      <c r="BU1" s="40" t="s">
        <v>712</v>
      </c>
      <c r="BV1" s="40" t="s">
        <v>713</v>
      </c>
      <c r="BW1" s="40" t="s">
        <v>714</v>
      </c>
      <c r="BX1" s="40" t="s">
        <v>715</v>
      </c>
      <c r="BY1" s="40" t="s">
        <v>716</v>
      </c>
      <c r="BZ1" s="70" t="s">
        <v>767</v>
      </c>
      <c r="CA1" s="70" t="s">
        <v>768</v>
      </c>
      <c r="CB1" s="70" t="s">
        <v>769</v>
      </c>
      <c r="CC1" s="40" t="s">
        <v>717</v>
      </c>
      <c r="CD1" s="40" t="s">
        <v>718</v>
      </c>
      <c r="CE1" s="40" t="s">
        <v>719</v>
      </c>
      <c r="CF1" s="40" t="s">
        <v>720</v>
      </c>
      <c r="CG1" s="40" t="s">
        <v>721</v>
      </c>
      <c r="CH1" s="40" t="s">
        <v>722</v>
      </c>
      <c r="CI1" s="40" t="s">
        <v>723</v>
      </c>
      <c r="CJ1" s="40" t="s">
        <v>724</v>
      </c>
      <c r="CK1" s="40" t="s">
        <v>770</v>
      </c>
      <c r="CL1" s="40" t="s">
        <v>771</v>
      </c>
      <c r="CM1" s="40" t="s">
        <v>772</v>
      </c>
      <c r="CN1" s="40" t="s">
        <v>773</v>
      </c>
      <c r="CO1" s="70" t="s">
        <v>725</v>
      </c>
      <c r="CP1" s="70" t="s">
        <v>726</v>
      </c>
      <c r="CQ1" s="70" t="s">
        <v>727</v>
      </c>
      <c r="CR1" s="70" t="s">
        <v>728</v>
      </c>
      <c r="CS1" s="70" t="s">
        <v>778</v>
      </c>
      <c r="CT1" s="70" t="s">
        <v>744</v>
      </c>
      <c r="CU1" s="70" t="s">
        <v>774</v>
      </c>
      <c r="CV1" s="70" t="s">
        <v>775</v>
      </c>
      <c r="CW1" s="70" t="s">
        <v>776</v>
      </c>
      <c r="CX1" s="70" t="s">
        <v>777</v>
      </c>
      <c r="CY1" s="40" t="s">
        <v>729</v>
      </c>
      <c r="CZ1" s="40" t="s">
        <v>730</v>
      </c>
      <c r="DA1" s="40" t="s">
        <v>731</v>
      </c>
      <c r="DB1" s="40" t="s">
        <v>732</v>
      </c>
      <c r="DC1" s="40" t="s">
        <v>733</v>
      </c>
      <c r="DD1" s="40" t="s">
        <v>734</v>
      </c>
      <c r="DE1" s="40" t="s">
        <v>735</v>
      </c>
      <c r="DF1" s="40" t="s">
        <v>736</v>
      </c>
    </row>
    <row r="2" spans="1:110">
      <c r="A2" t="e">
        <f>'Data Form'!B3</f>
        <v>#N/A</v>
      </c>
      <c r="B2" s="64" t="e">
        <f>'Data Form'!B11</f>
        <v>#N/A</v>
      </c>
      <c r="C2" s="64" t="e">
        <f>'Data Form'!B12</f>
        <v>#N/A</v>
      </c>
      <c r="D2" s="64" t="e">
        <f>'Data Form'!B13</f>
        <v>#N/A</v>
      </c>
      <c r="E2" s="64">
        <f>'Data Form'!B14</f>
        <v>0</v>
      </c>
      <c r="F2" s="64" t="e">
        <f>'Data Form'!C11</f>
        <v>#N/A</v>
      </c>
      <c r="G2" s="64" t="e">
        <f>'Data Form'!C12</f>
        <v>#N/A</v>
      </c>
      <c r="H2" s="64" t="e">
        <f>'Data Form'!C13</f>
        <v>#N/A</v>
      </c>
      <c r="I2" s="64">
        <f>'Data Form'!C14</f>
        <v>0</v>
      </c>
      <c r="J2" s="68" t="e">
        <f ca="1">'Data Form'!L17</f>
        <v>#N/A</v>
      </c>
      <c r="K2" s="68" t="e">
        <f>SUM(B2:D2)/SUM(F2:H2)</f>
        <v>#N/A</v>
      </c>
      <c r="L2" s="68" t="e">
        <f>SUM(C2:E2)/SUM(G2:I2)</f>
        <v>#N/A</v>
      </c>
      <c r="M2" s="65" t="e">
        <f>IF(L2&gt;K2,3,IF(L2&gt;J2,2,1))</f>
        <v>#N/A</v>
      </c>
      <c r="N2" s="64" t="e">
        <f>'Data Form'!B25</f>
        <v>#N/A</v>
      </c>
      <c r="O2" s="64" t="e">
        <f>'Data Form'!B26</f>
        <v>#N/A</v>
      </c>
      <c r="P2" t="e">
        <f>'Data Form'!B27</f>
        <v>#N/A</v>
      </c>
      <c r="Q2">
        <f>'Data Form'!B28</f>
        <v>0</v>
      </c>
      <c r="R2" t="e">
        <f>'Data Form'!C25</f>
        <v>#N/A</v>
      </c>
      <c r="S2" t="e">
        <f>'Data Form'!C26</f>
        <v>#N/A</v>
      </c>
      <c r="T2" t="e">
        <f>'Data Form'!C27</f>
        <v>#N/A</v>
      </c>
      <c r="U2">
        <f>'Data Form'!C28</f>
        <v>0</v>
      </c>
      <c r="V2" s="69" t="e">
        <f>SUM(N2:P2)/SUM(R2:T2)</f>
        <v>#N/A</v>
      </c>
      <c r="W2" s="69" t="e">
        <f>SUM(O2:Q2)/SUM(S2:U2)</f>
        <v>#N/A</v>
      </c>
      <c r="X2" s="64" t="e">
        <f>IF(W2&gt;V2,3,1)</f>
        <v>#N/A</v>
      </c>
      <c r="Y2" t="e">
        <f>'Data Form'!B39</f>
        <v>#N/A</v>
      </c>
      <c r="Z2" s="64" t="e">
        <f>'Data Form'!B40</f>
        <v>#N/A</v>
      </c>
      <c r="AA2" s="64" t="e">
        <f>'Data Form'!B41</f>
        <v>#N/A</v>
      </c>
      <c r="AB2" s="64">
        <f>'Data Form'!B42</f>
        <v>0</v>
      </c>
      <c r="AC2" t="e">
        <f>'Data Form'!C39</f>
        <v>#N/A</v>
      </c>
      <c r="AD2" t="e">
        <f>'Data Form'!C40</f>
        <v>#N/A</v>
      </c>
      <c r="AE2" t="e">
        <f>'Data Form'!C41</f>
        <v>#N/A</v>
      </c>
      <c r="AF2">
        <f>'Data Form'!C42</f>
        <v>0</v>
      </c>
      <c r="AG2" s="64" t="e">
        <f>SUM(Y2:AA2)-SUM(AC2:AE2)+(1.5*SUM(AC2:AE2))</f>
        <v>#N/A</v>
      </c>
      <c r="AH2" s="64" t="e">
        <f>SUM(Z2:AB2)-SUM(AD2:AF2)+(1.5*SUM(AD2:AF2))</f>
        <v>#N/A</v>
      </c>
      <c r="AI2" s="64" t="e">
        <f>IF(AH2&gt;AG2,3,1)</f>
        <v>#N/A</v>
      </c>
      <c r="AJ2" t="e">
        <f>'Data Form'!B53</f>
        <v>#N/A</v>
      </c>
      <c r="AK2" t="e">
        <f>'Data Form'!B54</f>
        <v>#N/A</v>
      </c>
      <c r="AL2" t="e">
        <f>'Data Form'!B55</f>
        <v>#N/A</v>
      </c>
      <c r="AM2">
        <f>'Data Form'!B56</f>
        <v>0</v>
      </c>
      <c r="AN2" t="e">
        <f>'Data Form'!C53</f>
        <v>#N/A</v>
      </c>
      <c r="AO2" t="e">
        <f>'Data Form'!C54</f>
        <v>#N/A</v>
      </c>
      <c r="AP2" t="e">
        <f>'Data Form'!C55</f>
        <v>#N/A</v>
      </c>
      <c r="AQ2">
        <f>'Data Form'!C56</f>
        <v>0</v>
      </c>
      <c r="AR2" s="68" t="e">
        <f ca="1">'Data Form'!L59</f>
        <v>#N/A</v>
      </c>
      <c r="AS2" s="68" t="e">
        <f>SUM(AJ2:AL2)/SUM(AN2:AP2)</f>
        <v>#N/A</v>
      </c>
      <c r="AT2" s="68" t="e">
        <f>SUM(AK2:AM2)/SUM(AO2:AQ2)</f>
        <v>#N/A</v>
      </c>
      <c r="AU2" s="65" t="e">
        <f>IF(AT2&gt;AS2,3,IF(AT2&gt;AR2,2,1))</f>
        <v>#N/A</v>
      </c>
      <c r="AV2" t="e">
        <f>'Data Form'!B67</f>
        <v>#N/A</v>
      </c>
      <c r="AW2" t="e">
        <f>'Data Form'!B68</f>
        <v>#N/A</v>
      </c>
      <c r="AX2" s="65" t="e">
        <f>'Data Form'!B69</f>
        <v>#N/A</v>
      </c>
      <c r="AY2" s="65">
        <f>'Data Form'!B70</f>
        <v>0</v>
      </c>
      <c r="AZ2" t="e">
        <f>'Data Form'!C67</f>
        <v>#N/A</v>
      </c>
      <c r="BA2" t="e">
        <f>'Data Form'!C68</f>
        <v>#N/A</v>
      </c>
      <c r="BB2" s="65" t="e">
        <f>'Data Form'!C69</f>
        <v>#N/A</v>
      </c>
      <c r="BC2" s="65">
        <f>'Data Form'!C70</f>
        <v>0</v>
      </c>
      <c r="BD2" s="69" t="e">
        <f>SUM(AV2:AX2)/SUM(AZ2:BB2)</f>
        <v>#N/A</v>
      </c>
      <c r="BE2" s="69" t="e">
        <f>SUM(AW2:AY2)/SUM(BA2:BC2)</f>
        <v>#N/A</v>
      </c>
      <c r="BF2" s="65" t="e">
        <f>IF(BE2&gt;BD2,3,1)</f>
        <v>#N/A</v>
      </c>
      <c r="BG2" t="e">
        <f>'Data Form'!B81</f>
        <v>#N/A</v>
      </c>
      <c r="BH2" t="e">
        <f>'Data Form'!B82</f>
        <v>#N/A</v>
      </c>
      <c r="BI2" s="65" t="e">
        <f>'Data Form'!B83</f>
        <v>#N/A</v>
      </c>
      <c r="BJ2" s="65">
        <f>'Data Form'!B84</f>
        <v>0</v>
      </c>
      <c r="BK2" t="e">
        <f>'Data Form'!C81</f>
        <v>#N/A</v>
      </c>
      <c r="BL2" t="e">
        <f>'Data Form'!C82</f>
        <v>#N/A</v>
      </c>
      <c r="BM2" s="65" t="e">
        <f>'Data Form'!C83</f>
        <v>#N/A</v>
      </c>
      <c r="BN2" s="65">
        <f>'Data Form'!C84</f>
        <v>0</v>
      </c>
      <c r="BO2" s="69" t="e">
        <f>SUM(BG2:BI2)/SUM(BK2:BM2)</f>
        <v>#N/A</v>
      </c>
      <c r="BP2" s="69" t="e">
        <f>SUM(BH2:BJ2)/SUM(BL2:BN2)</f>
        <v>#N/A</v>
      </c>
      <c r="BQ2" s="65" t="e">
        <f>IF(BP2&gt;BO2,3,1)</f>
        <v>#N/A</v>
      </c>
      <c r="BR2" t="e">
        <f>'Data Form'!B95</f>
        <v>#N/A</v>
      </c>
      <c r="BS2" t="e">
        <f>'Data Form'!B96</f>
        <v>#N/A</v>
      </c>
      <c r="BT2" s="65" t="e">
        <f>'Data Form'!B97</f>
        <v>#N/A</v>
      </c>
      <c r="BU2" s="65">
        <f>'Data Form'!B98</f>
        <v>0</v>
      </c>
      <c r="BV2" t="e">
        <f>'Data Form'!C95</f>
        <v>#N/A</v>
      </c>
      <c r="BW2" t="e">
        <f>'Data Form'!C96</f>
        <v>#N/A</v>
      </c>
      <c r="BX2" s="65" t="e">
        <f>'Data Form'!C97</f>
        <v>#N/A</v>
      </c>
      <c r="BY2" s="65">
        <f>'Data Form'!C98</f>
        <v>0</v>
      </c>
      <c r="BZ2" s="69" t="e">
        <f>SUM(BR2:BT2)/SUM(BV2:BX2)</f>
        <v>#N/A</v>
      </c>
      <c r="CA2" s="69" t="e">
        <f>SUM(BS2:BU2)/SUM(BW2:BY2)</f>
        <v>#N/A</v>
      </c>
      <c r="CB2" s="65" t="e">
        <f>IF(CA2&gt;BZ2,3,1)</f>
        <v>#N/A</v>
      </c>
      <c r="CC2" t="e">
        <f>'Data Form'!B109</f>
        <v>#N/A</v>
      </c>
      <c r="CD2" t="e">
        <f>'Data Form'!B110</f>
        <v>#N/A</v>
      </c>
      <c r="CE2" t="e">
        <f>'Data Form'!B111</f>
        <v>#N/A</v>
      </c>
      <c r="CF2">
        <f>'Data Form'!B112</f>
        <v>0</v>
      </c>
      <c r="CG2" t="e">
        <f>'Data Form'!C109</f>
        <v>#N/A</v>
      </c>
      <c r="CH2" t="e">
        <f>'Data Form'!C110</f>
        <v>#N/A</v>
      </c>
      <c r="CI2" t="e">
        <f>'Data Form'!C111</f>
        <v>#N/A</v>
      </c>
      <c r="CJ2">
        <f>'Data Form'!C112</f>
        <v>0</v>
      </c>
      <c r="CK2" s="68" t="e">
        <f ca="1">'Data Form'!E115</f>
        <v>#N/A</v>
      </c>
      <c r="CL2" s="68" t="e">
        <f>SUM(CC2:CE2)/SUM(CG2:CI2)</f>
        <v>#N/A</v>
      </c>
      <c r="CM2" s="68" t="e">
        <f>SUM(CD2:CF2)/SUM(CH2:CJ2)</f>
        <v>#N/A</v>
      </c>
      <c r="CN2" s="65" t="e">
        <f>IF(CM2&gt;CL2,3,IF(CM2&gt;CK2,2,1))</f>
        <v>#N/A</v>
      </c>
      <c r="CO2" t="e">
        <f>'Data Form'!B123</f>
        <v>#N/A</v>
      </c>
      <c r="CP2">
        <f>'Data Form'!B124</f>
        <v>0</v>
      </c>
      <c r="CQ2" t="e">
        <f>'Data Form'!C123</f>
        <v>#N/A</v>
      </c>
      <c r="CR2">
        <f>'Data Form'!C124</f>
        <v>0</v>
      </c>
      <c r="CS2" s="68">
        <f>'Data Form'!L123</f>
        <v>0</v>
      </c>
      <c r="CT2" s="68">
        <f>'Data Form'!M123</f>
        <v>0</v>
      </c>
      <c r="CU2" s="72" t="e">
        <f>CO2/CQ2</f>
        <v>#N/A</v>
      </c>
      <c r="CV2" s="72" t="e">
        <f>CP2/CR2</f>
        <v>#DIV/0!</v>
      </c>
      <c r="CW2" s="69" t="e">
        <f>(CV2-CU2)/CU2</f>
        <v>#DIV/0!</v>
      </c>
      <c r="CX2" s="73" t="e">
        <f>IF(CW2&lt;=CT2,3,IF(CW2&lt;CS2,2))</f>
        <v>#DIV/0!</v>
      </c>
      <c r="CY2" t="e">
        <f>'Data Form'!B135</f>
        <v>#N/A</v>
      </c>
      <c r="CZ2" t="e">
        <f>'Data Form'!B136</f>
        <v>#N/A</v>
      </c>
      <c r="DA2">
        <f>'Data Form'!B137</f>
        <v>0</v>
      </c>
      <c r="DB2" t="e">
        <f>'Data Form'!#REF!</f>
        <v>#REF!</v>
      </c>
      <c r="DC2" t="e">
        <f>'Data Form'!C135</f>
        <v>#N/A</v>
      </c>
      <c r="DD2" t="e">
        <f>'Data Form'!C136</f>
        <v>#N/A</v>
      </c>
      <c r="DE2" s="64">
        <f>'Data Form'!C137</f>
        <v>0</v>
      </c>
      <c r="DF2" t="e">
        <f>'Data Form'!#REF!</f>
        <v>#REF!</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dimension ref="A1:O26"/>
  <sheetViews>
    <sheetView workbookViewId="0">
      <selection activeCell="E1" sqref="E1"/>
    </sheetView>
  </sheetViews>
  <sheetFormatPr defaultRowHeight="15"/>
  <cols>
    <col min="1" max="16384" width="9.140625" style="82"/>
  </cols>
  <sheetData>
    <row r="1" spans="1:15">
      <c r="A1" s="82" t="s">
        <v>94</v>
      </c>
      <c r="B1" s="82" t="s">
        <v>95</v>
      </c>
      <c r="C1" s="82" t="s">
        <v>96</v>
      </c>
      <c r="D1" s="82" t="s">
        <v>97</v>
      </c>
      <c r="E1" s="82" t="s">
        <v>815</v>
      </c>
      <c r="F1" s="82" t="s">
        <v>98</v>
      </c>
      <c r="G1" s="82" t="s">
        <v>99</v>
      </c>
      <c r="H1" s="82" t="s">
        <v>100</v>
      </c>
      <c r="I1" s="82" t="s">
        <v>816</v>
      </c>
      <c r="J1" s="82" t="s">
        <v>101</v>
      </c>
      <c r="K1" s="82" t="s">
        <v>102</v>
      </c>
      <c r="L1" s="82" t="s">
        <v>103</v>
      </c>
      <c r="M1" s="82" t="s">
        <v>817</v>
      </c>
      <c r="N1" s="82" t="s">
        <v>737</v>
      </c>
      <c r="O1" s="82" t="s">
        <v>738</v>
      </c>
    </row>
    <row r="2" spans="1:15">
      <c r="A2" s="82" t="s">
        <v>508</v>
      </c>
      <c r="B2" s="82">
        <v>1403</v>
      </c>
      <c r="C2" s="82">
        <v>1334</v>
      </c>
      <c r="D2" s="82">
        <v>1338</v>
      </c>
      <c r="E2" s="82">
        <v>1416</v>
      </c>
      <c r="F2" s="82">
        <v>1194</v>
      </c>
      <c r="G2" s="82">
        <v>1124</v>
      </c>
      <c r="H2" s="82">
        <v>1167</v>
      </c>
      <c r="I2" s="82">
        <v>1224</v>
      </c>
      <c r="J2" s="82">
        <v>0.85103349964362085</v>
      </c>
      <c r="K2" s="82">
        <v>0.84257871064467771</v>
      </c>
      <c r="L2" s="82">
        <v>0.87219730941704032</v>
      </c>
      <c r="M2" s="82">
        <v>0.86440677966101698</v>
      </c>
      <c r="N2" s="82">
        <v>0.85521472392638032</v>
      </c>
      <c r="O2" s="82">
        <v>0.85983365949119372</v>
      </c>
    </row>
    <row r="3" spans="1:15">
      <c r="A3" s="82" t="s">
        <v>509</v>
      </c>
      <c r="B3" s="82">
        <v>821</v>
      </c>
      <c r="C3" s="82">
        <v>946</v>
      </c>
      <c r="D3" s="82">
        <v>942</v>
      </c>
      <c r="E3" s="82">
        <v>914</v>
      </c>
      <c r="F3" s="82">
        <v>611</v>
      </c>
      <c r="G3" s="82">
        <v>734</v>
      </c>
      <c r="H3" s="82">
        <v>723</v>
      </c>
      <c r="I3" s="82">
        <v>696</v>
      </c>
      <c r="J3" s="82">
        <v>0.74421437271619972</v>
      </c>
      <c r="K3" s="82">
        <v>0.77589852008456661</v>
      </c>
      <c r="L3" s="82">
        <v>0.76751592356687903</v>
      </c>
      <c r="M3" s="82">
        <v>0.76148796498905913</v>
      </c>
      <c r="N3" s="82">
        <v>0.76338132152085636</v>
      </c>
      <c r="O3" s="82">
        <v>0.76837972876516769</v>
      </c>
    </row>
    <row r="4" spans="1:15">
      <c r="A4" s="82" t="s">
        <v>510</v>
      </c>
      <c r="B4" s="82">
        <v>870</v>
      </c>
      <c r="C4" s="82">
        <v>761</v>
      </c>
      <c r="D4" s="82">
        <v>760</v>
      </c>
      <c r="E4" s="82">
        <v>829</v>
      </c>
      <c r="F4" s="82">
        <v>507</v>
      </c>
      <c r="G4" s="82">
        <v>456</v>
      </c>
      <c r="H4" s="82">
        <v>481</v>
      </c>
      <c r="I4" s="82">
        <v>541</v>
      </c>
      <c r="J4" s="82">
        <v>0.58275862068965523</v>
      </c>
      <c r="K4" s="82">
        <v>0.59921156373193163</v>
      </c>
      <c r="L4" s="82">
        <v>0.63289473684210529</v>
      </c>
      <c r="M4" s="82">
        <v>0.65259348612786494</v>
      </c>
      <c r="N4" s="82">
        <v>0.6039314094521121</v>
      </c>
      <c r="O4" s="82">
        <v>0.62893617021276593</v>
      </c>
    </row>
    <row r="5" spans="1:15">
      <c r="A5" s="82" t="s">
        <v>511</v>
      </c>
      <c r="B5" s="82">
        <v>1198</v>
      </c>
      <c r="C5" s="82">
        <v>1177</v>
      </c>
      <c r="D5" s="82">
        <v>1206</v>
      </c>
      <c r="E5" s="82">
        <v>1202</v>
      </c>
      <c r="F5" s="82">
        <v>1009</v>
      </c>
      <c r="G5" s="82">
        <v>990</v>
      </c>
      <c r="H5" s="82">
        <v>1031</v>
      </c>
      <c r="I5" s="82">
        <v>999</v>
      </c>
      <c r="J5" s="82">
        <v>0.84223706176961599</v>
      </c>
      <c r="K5" s="82">
        <v>0.84112149532710279</v>
      </c>
      <c r="L5" s="82">
        <v>0.85489220563847435</v>
      </c>
      <c r="M5" s="82">
        <v>0.8311148086522463</v>
      </c>
      <c r="N5" s="82">
        <v>0.84613236526110025</v>
      </c>
      <c r="O5" s="82">
        <v>0.8423988842398884</v>
      </c>
    </row>
    <row r="6" spans="1:15">
      <c r="A6" s="82" t="s">
        <v>512</v>
      </c>
      <c r="B6" s="82">
        <v>783</v>
      </c>
      <c r="C6" s="82">
        <v>720</v>
      </c>
      <c r="D6" s="82">
        <v>626</v>
      </c>
      <c r="E6" s="82">
        <v>798</v>
      </c>
      <c r="F6" s="82">
        <v>435</v>
      </c>
      <c r="G6" s="82">
        <v>437</v>
      </c>
      <c r="H6" s="82">
        <v>388</v>
      </c>
      <c r="I6" s="82">
        <v>463</v>
      </c>
      <c r="J6" s="82">
        <v>0.55555555555555558</v>
      </c>
      <c r="K6" s="82">
        <v>0.6069444444444444</v>
      </c>
      <c r="L6" s="82">
        <v>0.61980830670926512</v>
      </c>
      <c r="M6" s="82">
        <v>0.58020050125313283</v>
      </c>
      <c r="N6" s="82">
        <v>0.59182714889619537</v>
      </c>
      <c r="O6" s="82">
        <v>0.60074626865671643</v>
      </c>
    </row>
    <row r="7" spans="1:15">
      <c r="A7" s="82" t="s">
        <v>513</v>
      </c>
      <c r="B7" s="82">
        <v>1298</v>
      </c>
      <c r="C7" s="82">
        <v>1295</v>
      </c>
      <c r="D7" s="82">
        <v>1185</v>
      </c>
      <c r="E7" s="82">
        <v>1203</v>
      </c>
      <c r="F7" s="82">
        <v>1040</v>
      </c>
      <c r="G7" s="82">
        <v>1029</v>
      </c>
      <c r="H7" s="82">
        <v>910</v>
      </c>
      <c r="I7" s="82">
        <v>954</v>
      </c>
      <c r="J7" s="82">
        <v>0.80123266563944529</v>
      </c>
      <c r="K7" s="82">
        <v>0.79459459459459458</v>
      </c>
      <c r="L7" s="82">
        <v>0.76793248945147674</v>
      </c>
      <c r="M7" s="82">
        <v>0.79301745635910226</v>
      </c>
      <c r="N7" s="82">
        <v>0.78851244044467972</v>
      </c>
      <c r="O7" s="82">
        <v>0.78550095031224543</v>
      </c>
    </row>
    <row r="8" spans="1:15">
      <c r="A8" s="82" t="s">
        <v>514</v>
      </c>
      <c r="B8" s="82">
        <v>343</v>
      </c>
      <c r="C8" s="82">
        <v>325</v>
      </c>
      <c r="D8" s="82">
        <v>346</v>
      </c>
      <c r="E8" s="82">
        <v>351</v>
      </c>
      <c r="F8" s="82">
        <v>260</v>
      </c>
      <c r="G8" s="82">
        <v>242</v>
      </c>
      <c r="H8" s="82">
        <v>257</v>
      </c>
      <c r="I8" s="82">
        <v>251</v>
      </c>
      <c r="J8" s="82">
        <v>0.75801749271137031</v>
      </c>
      <c r="K8" s="82">
        <v>0.74461538461538457</v>
      </c>
      <c r="L8" s="82">
        <v>0.74277456647398843</v>
      </c>
      <c r="M8" s="82">
        <v>0.71509971509971515</v>
      </c>
      <c r="N8" s="82">
        <v>0.74852071005917165</v>
      </c>
      <c r="O8" s="82">
        <v>0.73385518590998045</v>
      </c>
    </row>
    <row r="9" spans="1:15">
      <c r="A9" s="82" t="s">
        <v>515</v>
      </c>
      <c r="B9" s="82">
        <v>736</v>
      </c>
      <c r="C9" s="82">
        <v>652</v>
      </c>
      <c r="D9" s="82">
        <v>701</v>
      </c>
      <c r="E9" s="82">
        <v>740</v>
      </c>
      <c r="F9" s="82">
        <v>522</v>
      </c>
      <c r="G9" s="82">
        <v>489</v>
      </c>
      <c r="H9" s="82">
        <v>501</v>
      </c>
      <c r="I9" s="82">
        <v>505</v>
      </c>
      <c r="J9" s="82">
        <v>0.70923913043478259</v>
      </c>
      <c r="K9" s="82">
        <v>0.75</v>
      </c>
      <c r="L9" s="82">
        <v>0.71469329529243941</v>
      </c>
      <c r="M9" s="82">
        <v>0.68243243243243246</v>
      </c>
      <c r="N9" s="82">
        <v>0.72379128769746293</v>
      </c>
      <c r="O9" s="82">
        <v>0.7142857142857143</v>
      </c>
    </row>
    <row r="10" spans="1:15">
      <c r="A10" s="82" t="s">
        <v>516</v>
      </c>
      <c r="B10" s="82">
        <v>202</v>
      </c>
      <c r="C10" s="82">
        <v>222</v>
      </c>
      <c r="D10" s="82">
        <v>218</v>
      </c>
      <c r="E10" s="82">
        <v>183</v>
      </c>
      <c r="F10" s="82">
        <v>166</v>
      </c>
      <c r="G10" s="82">
        <v>192</v>
      </c>
      <c r="H10" s="82">
        <v>179</v>
      </c>
      <c r="I10" s="82">
        <v>158</v>
      </c>
      <c r="J10" s="82">
        <v>0.82178217821782173</v>
      </c>
      <c r="K10" s="82">
        <v>0.86486486486486491</v>
      </c>
      <c r="L10" s="82">
        <v>0.82110091743119262</v>
      </c>
      <c r="M10" s="82">
        <v>0.86338797814207646</v>
      </c>
      <c r="N10" s="82">
        <v>0.83644859813084116</v>
      </c>
      <c r="O10" s="82">
        <v>0.8491171749598716</v>
      </c>
    </row>
    <row r="11" spans="1:15">
      <c r="A11" s="82" t="s">
        <v>517</v>
      </c>
      <c r="B11" s="82">
        <v>900</v>
      </c>
      <c r="C11" s="82">
        <v>879</v>
      </c>
      <c r="D11" s="82">
        <v>934</v>
      </c>
      <c r="E11" s="82">
        <v>895</v>
      </c>
      <c r="F11" s="82">
        <v>770</v>
      </c>
      <c r="G11" s="82">
        <v>755</v>
      </c>
      <c r="H11" s="82">
        <v>820</v>
      </c>
      <c r="I11" s="82">
        <v>764</v>
      </c>
      <c r="J11" s="82">
        <v>0.85555555555555551</v>
      </c>
      <c r="K11" s="82">
        <v>0.85893060295790669</v>
      </c>
      <c r="L11" s="82">
        <v>0.87794432548179868</v>
      </c>
      <c r="M11" s="82">
        <v>0.85363128491620111</v>
      </c>
      <c r="N11" s="82">
        <v>0.86435680058975306</v>
      </c>
      <c r="O11" s="82">
        <v>0.86373707533234856</v>
      </c>
    </row>
    <row r="12" spans="1:15">
      <c r="A12" s="82" t="s">
        <v>518</v>
      </c>
      <c r="B12" s="82">
        <v>1030</v>
      </c>
      <c r="C12" s="82">
        <v>1079</v>
      </c>
      <c r="D12" s="82">
        <v>948</v>
      </c>
      <c r="E12" s="82">
        <v>1006</v>
      </c>
      <c r="F12" s="82">
        <v>942</v>
      </c>
      <c r="G12" s="82">
        <v>973</v>
      </c>
      <c r="H12" s="82">
        <v>871</v>
      </c>
      <c r="I12" s="82">
        <v>915</v>
      </c>
      <c r="J12" s="82">
        <v>0.91456310679611652</v>
      </c>
      <c r="K12" s="82">
        <v>0.90176088971269697</v>
      </c>
      <c r="L12" s="82">
        <v>0.91877637130801693</v>
      </c>
      <c r="M12" s="82">
        <v>0.90954274353876741</v>
      </c>
      <c r="N12" s="82">
        <v>0.91135099771017336</v>
      </c>
      <c r="O12" s="82">
        <v>0.90966040224200462</v>
      </c>
    </row>
    <row r="13" spans="1:15">
      <c r="A13" s="82" t="s">
        <v>519</v>
      </c>
      <c r="B13" s="82">
        <v>691</v>
      </c>
      <c r="C13" s="82">
        <v>698</v>
      </c>
      <c r="D13" s="82">
        <v>786</v>
      </c>
      <c r="E13" s="82">
        <v>759</v>
      </c>
      <c r="F13" s="82">
        <v>452</v>
      </c>
      <c r="G13" s="82">
        <v>463</v>
      </c>
      <c r="H13" s="82">
        <v>554</v>
      </c>
      <c r="I13" s="82">
        <v>513</v>
      </c>
      <c r="J13" s="82">
        <v>0.65412445730824886</v>
      </c>
      <c r="K13" s="82">
        <v>0.66332378223495703</v>
      </c>
      <c r="L13" s="82">
        <v>0.7048346055979644</v>
      </c>
      <c r="M13" s="82">
        <v>0.67588932806324109</v>
      </c>
      <c r="N13" s="82">
        <v>0.67540229885057468</v>
      </c>
      <c r="O13" s="82">
        <v>0.68212215782434238</v>
      </c>
    </row>
    <row r="14" spans="1:15">
      <c r="A14" s="82" t="s">
        <v>520</v>
      </c>
      <c r="B14" s="82">
        <v>1673</v>
      </c>
      <c r="C14" s="82">
        <v>1631</v>
      </c>
      <c r="D14" s="82">
        <v>1465</v>
      </c>
      <c r="E14" s="82">
        <v>1547</v>
      </c>
      <c r="F14" s="82">
        <v>1243</v>
      </c>
      <c r="G14" s="82">
        <v>1233</v>
      </c>
      <c r="H14" s="82">
        <v>1169</v>
      </c>
      <c r="I14" s="82">
        <v>1242</v>
      </c>
      <c r="J14" s="82">
        <v>0.74297668858338317</v>
      </c>
      <c r="K14" s="82">
        <v>0.75597792765174743</v>
      </c>
      <c r="L14" s="82">
        <v>0.79795221843003417</v>
      </c>
      <c r="M14" s="82">
        <v>0.80284421460892053</v>
      </c>
      <c r="N14" s="82">
        <v>0.76431117634724266</v>
      </c>
      <c r="O14" s="82">
        <v>0.78483738961878091</v>
      </c>
    </row>
    <row r="15" spans="1:15">
      <c r="A15" s="82" t="s">
        <v>521</v>
      </c>
      <c r="B15" s="82">
        <v>704</v>
      </c>
      <c r="C15" s="82">
        <v>675</v>
      </c>
      <c r="D15" s="82">
        <v>653</v>
      </c>
      <c r="E15" s="82">
        <v>720</v>
      </c>
      <c r="F15" s="82">
        <v>466</v>
      </c>
      <c r="G15" s="82">
        <v>456</v>
      </c>
      <c r="H15" s="82">
        <v>460</v>
      </c>
      <c r="I15" s="82">
        <v>497</v>
      </c>
      <c r="J15" s="82">
        <v>0.66193181818181823</v>
      </c>
      <c r="K15" s="82">
        <v>0.67555555555555558</v>
      </c>
      <c r="L15" s="82">
        <v>0.70444104134762631</v>
      </c>
      <c r="M15" s="82">
        <v>0.69027777777777777</v>
      </c>
      <c r="N15" s="82">
        <v>0.68011811023622049</v>
      </c>
      <c r="O15" s="82">
        <v>0.68994140625</v>
      </c>
    </row>
    <row r="16" spans="1:15">
      <c r="A16" s="82" t="s">
        <v>522</v>
      </c>
      <c r="B16" s="82">
        <v>464</v>
      </c>
      <c r="C16" s="82">
        <v>456</v>
      </c>
      <c r="D16" s="82">
        <v>488</v>
      </c>
      <c r="E16" s="82">
        <v>443</v>
      </c>
      <c r="F16" s="82">
        <v>414</v>
      </c>
      <c r="G16" s="82">
        <v>414</v>
      </c>
      <c r="H16" s="82">
        <v>426</v>
      </c>
      <c r="I16" s="82">
        <v>387</v>
      </c>
      <c r="J16" s="82">
        <v>0.89224137931034486</v>
      </c>
      <c r="K16" s="82">
        <v>0.90789473684210531</v>
      </c>
      <c r="L16" s="82">
        <v>0.87295081967213117</v>
      </c>
      <c r="M16" s="82">
        <v>0.87358916478555304</v>
      </c>
      <c r="N16" s="82">
        <v>0.890625</v>
      </c>
      <c r="O16" s="82">
        <v>0.88464311463590484</v>
      </c>
    </row>
    <row r="17" spans="1:15">
      <c r="A17" s="82" t="s">
        <v>523</v>
      </c>
      <c r="B17" s="82">
        <v>679</v>
      </c>
      <c r="C17" s="82">
        <v>659</v>
      </c>
      <c r="D17" s="82">
        <v>577</v>
      </c>
      <c r="E17" s="82">
        <v>612</v>
      </c>
      <c r="F17" s="82">
        <v>473</v>
      </c>
      <c r="G17" s="82">
        <v>477</v>
      </c>
      <c r="H17" s="82">
        <v>421</v>
      </c>
      <c r="I17" s="82">
        <v>437</v>
      </c>
      <c r="J17" s="82">
        <v>0.6966126656848306</v>
      </c>
      <c r="K17" s="82">
        <v>0.72382397572078905</v>
      </c>
      <c r="L17" s="82">
        <v>0.72963604852686303</v>
      </c>
      <c r="M17" s="82">
        <v>0.71405228758169936</v>
      </c>
      <c r="N17" s="82">
        <v>0.71592689295039169</v>
      </c>
      <c r="O17" s="82">
        <v>0.72240259740259738</v>
      </c>
    </row>
    <row r="18" spans="1:15">
      <c r="A18" s="82" t="s">
        <v>524</v>
      </c>
      <c r="B18" s="82">
        <v>400</v>
      </c>
      <c r="C18" s="82">
        <v>425</v>
      </c>
      <c r="D18" s="82">
        <v>397</v>
      </c>
      <c r="E18" s="82">
        <v>399</v>
      </c>
      <c r="F18" s="82">
        <v>260</v>
      </c>
      <c r="G18" s="82">
        <v>288</v>
      </c>
      <c r="H18" s="82">
        <v>278</v>
      </c>
      <c r="I18" s="82">
        <v>249</v>
      </c>
      <c r="J18" s="82">
        <v>0.65</v>
      </c>
      <c r="K18" s="82">
        <v>0.67764705882352938</v>
      </c>
      <c r="L18" s="82">
        <v>0.7002518891687658</v>
      </c>
      <c r="M18" s="82">
        <v>0.62406015037593987</v>
      </c>
      <c r="N18" s="82">
        <v>0.67594108019639931</v>
      </c>
      <c r="O18" s="82">
        <v>0.66748566748566751</v>
      </c>
    </row>
    <row r="19" spans="1:15">
      <c r="A19" s="82" t="s">
        <v>314</v>
      </c>
      <c r="B19" s="82">
        <v>255</v>
      </c>
      <c r="C19" s="82">
        <v>304</v>
      </c>
      <c r="D19" s="82">
        <v>284</v>
      </c>
      <c r="E19" s="82">
        <v>291</v>
      </c>
      <c r="F19" s="82">
        <v>170</v>
      </c>
      <c r="G19" s="82">
        <v>226</v>
      </c>
      <c r="H19" s="82">
        <v>216</v>
      </c>
      <c r="I19" s="82">
        <v>218</v>
      </c>
      <c r="J19" s="82">
        <v>0.66666666666666663</v>
      </c>
      <c r="K19" s="82">
        <v>0.74342105263157898</v>
      </c>
      <c r="L19" s="82">
        <v>0.76056338028169013</v>
      </c>
      <c r="M19" s="82">
        <v>0.74914089347079038</v>
      </c>
      <c r="N19" s="82">
        <v>0.72597864768683273</v>
      </c>
      <c r="O19" s="82">
        <v>0.75085324232081907</v>
      </c>
    </row>
    <row r="20" spans="1:15">
      <c r="A20" s="82" t="s">
        <v>525</v>
      </c>
      <c r="B20" s="82">
        <v>479</v>
      </c>
      <c r="C20" s="82">
        <v>491</v>
      </c>
      <c r="D20" s="82">
        <v>525</v>
      </c>
      <c r="E20" s="82">
        <v>555</v>
      </c>
      <c r="F20" s="82">
        <v>350</v>
      </c>
      <c r="G20" s="82">
        <v>345</v>
      </c>
      <c r="H20" s="82">
        <v>398</v>
      </c>
      <c r="I20" s="82">
        <v>413</v>
      </c>
      <c r="J20" s="82">
        <v>0.7306889352818372</v>
      </c>
      <c r="K20" s="82">
        <v>0.70264765784114058</v>
      </c>
      <c r="L20" s="82">
        <v>0.75809523809523804</v>
      </c>
      <c r="M20" s="82">
        <v>0.74414414414414409</v>
      </c>
      <c r="N20" s="82">
        <v>0.73110367892976591</v>
      </c>
      <c r="O20" s="82">
        <v>0.73583704646721837</v>
      </c>
    </row>
    <row r="21" spans="1:15">
      <c r="A21" s="82" t="s">
        <v>526</v>
      </c>
      <c r="B21" s="82">
        <v>951</v>
      </c>
      <c r="C21" s="82">
        <v>848</v>
      </c>
      <c r="D21" s="82">
        <v>925</v>
      </c>
      <c r="E21" s="82">
        <v>950</v>
      </c>
      <c r="F21" s="82">
        <v>789</v>
      </c>
      <c r="G21" s="82">
        <v>707</v>
      </c>
      <c r="H21" s="82">
        <v>769</v>
      </c>
      <c r="I21" s="82">
        <v>807</v>
      </c>
      <c r="J21" s="82">
        <v>0.82965299684542582</v>
      </c>
      <c r="K21" s="82">
        <v>0.83372641509433965</v>
      </c>
      <c r="L21" s="82">
        <v>0.8313513513513513</v>
      </c>
      <c r="M21" s="82">
        <v>0.84947368421052627</v>
      </c>
      <c r="N21" s="82">
        <v>0.83149779735682816</v>
      </c>
      <c r="O21" s="82">
        <v>0.8384135145060595</v>
      </c>
    </row>
    <row r="22" spans="1:15">
      <c r="A22" s="82" t="s">
        <v>527</v>
      </c>
      <c r="B22" s="82">
        <v>359</v>
      </c>
      <c r="C22" s="82">
        <v>373</v>
      </c>
      <c r="D22" s="82">
        <v>404</v>
      </c>
      <c r="E22" s="82">
        <v>418</v>
      </c>
      <c r="F22" s="82">
        <v>304</v>
      </c>
      <c r="G22" s="82">
        <v>319</v>
      </c>
      <c r="H22" s="82">
        <v>329</v>
      </c>
      <c r="I22" s="82">
        <v>345</v>
      </c>
      <c r="J22" s="82">
        <v>0.84679665738161558</v>
      </c>
      <c r="K22" s="82">
        <v>0.85522788203753353</v>
      </c>
      <c r="L22" s="82">
        <v>0.8143564356435643</v>
      </c>
      <c r="M22" s="82">
        <v>0.82535885167464118</v>
      </c>
      <c r="N22" s="82">
        <v>0.8380281690140845</v>
      </c>
      <c r="O22" s="82">
        <v>0.83096234309623429</v>
      </c>
    </row>
    <row r="23" spans="1:15">
      <c r="A23" s="82" t="s">
        <v>528</v>
      </c>
      <c r="B23" s="82">
        <v>482</v>
      </c>
      <c r="C23" s="82">
        <v>507</v>
      </c>
      <c r="D23" s="82">
        <v>408</v>
      </c>
      <c r="E23" s="82">
        <v>424</v>
      </c>
      <c r="F23" s="82">
        <v>355</v>
      </c>
      <c r="G23" s="82">
        <v>399</v>
      </c>
      <c r="H23" s="82">
        <v>295</v>
      </c>
      <c r="I23" s="82">
        <v>326</v>
      </c>
      <c r="J23" s="82">
        <v>0.73651452282157681</v>
      </c>
      <c r="K23" s="82">
        <v>0.78698224852071008</v>
      </c>
      <c r="L23" s="82">
        <v>0.72303921568627449</v>
      </c>
      <c r="M23" s="82">
        <v>0.76886792452830188</v>
      </c>
      <c r="N23" s="82">
        <v>0.75089477451682174</v>
      </c>
      <c r="O23" s="82">
        <v>0.76176250933532486</v>
      </c>
    </row>
    <row r="24" spans="1:15">
      <c r="A24" s="82" t="s">
        <v>529</v>
      </c>
      <c r="B24" s="82">
        <v>572</v>
      </c>
      <c r="C24" s="82">
        <v>586</v>
      </c>
      <c r="D24" s="82">
        <v>639</v>
      </c>
      <c r="E24" s="82">
        <v>593</v>
      </c>
      <c r="F24" s="82">
        <v>449</v>
      </c>
      <c r="G24" s="82">
        <v>480</v>
      </c>
      <c r="H24" s="82">
        <v>521</v>
      </c>
      <c r="I24" s="82">
        <v>473</v>
      </c>
      <c r="J24" s="82">
        <v>0.784965034965035</v>
      </c>
      <c r="K24" s="82">
        <v>0.8191126279863481</v>
      </c>
      <c r="L24" s="82">
        <v>0.81533646322378717</v>
      </c>
      <c r="M24" s="82">
        <v>0.79763912310286678</v>
      </c>
      <c r="N24" s="82">
        <v>0.80690038953811904</v>
      </c>
      <c r="O24" s="82">
        <v>0.81078107810781075</v>
      </c>
    </row>
    <row r="25" spans="1:15">
      <c r="A25" s="82" t="s">
        <v>530</v>
      </c>
      <c r="B25" s="82">
        <v>204</v>
      </c>
      <c r="C25" s="82">
        <v>203</v>
      </c>
      <c r="D25" s="82">
        <v>166</v>
      </c>
      <c r="E25" s="82">
        <v>199</v>
      </c>
      <c r="F25" s="82">
        <v>127</v>
      </c>
      <c r="G25" s="82">
        <v>146</v>
      </c>
      <c r="H25" s="82">
        <v>109</v>
      </c>
      <c r="I25" s="82">
        <v>126</v>
      </c>
      <c r="J25" s="82">
        <v>0.62254901960784315</v>
      </c>
      <c r="K25" s="82">
        <v>0.71921182266009853</v>
      </c>
      <c r="L25" s="82">
        <v>0.65662650602409633</v>
      </c>
      <c r="M25" s="82">
        <v>0.63316582914572861</v>
      </c>
      <c r="N25" s="82">
        <v>0.66666666666666663</v>
      </c>
      <c r="O25" s="82">
        <v>0.67077464788732399</v>
      </c>
    </row>
    <row r="26" spans="1:15">
      <c r="A26" s="82" t="s">
        <v>531</v>
      </c>
      <c r="B26" s="82">
        <v>343</v>
      </c>
      <c r="C26" s="82">
        <v>303</v>
      </c>
      <c r="D26" s="82">
        <v>364</v>
      </c>
      <c r="E26" s="82">
        <v>369</v>
      </c>
      <c r="F26" s="82">
        <v>226</v>
      </c>
      <c r="G26" s="82">
        <v>217</v>
      </c>
      <c r="H26" s="82">
        <v>250</v>
      </c>
      <c r="I26" s="82">
        <v>252</v>
      </c>
      <c r="J26" s="82">
        <v>0.65889212827988342</v>
      </c>
      <c r="K26" s="82">
        <v>0.71617161716171618</v>
      </c>
      <c r="L26" s="82">
        <v>0.68681318681318682</v>
      </c>
      <c r="M26" s="82">
        <v>0.68292682926829273</v>
      </c>
      <c r="N26" s="82">
        <v>0.68613861386138619</v>
      </c>
      <c r="O26" s="82">
        <v>0.69401544401544402</v>
      </c>
    </row>
  </sheetData>
  <pageMargins left="0.75" right="0.75" top="1" bottom="1" header="0.5" footer="0.5"/>
  <headerFooter alignWithMargins="0">
    <oddHeader>&amp;A</oddHeader>
    <oddFooter>Page &amp;P</oddFooter>
  </headerFooter>
</worksheet>
</file>

<file path=xl/worksheets/sheet41.xml><?xml version="1.0" encoding="utf-8"?>
<worksheet xmlns="http://schemas.openxmlformats.org/spreadsheetml/2006/main" xmlns:r="http://schemas.openxmlformats.org/officeDocument/2006/relationships">
  <dimension ref="A1:M26"/>
  <sheetViews>
    <sheetView workbookViewId="0">
      <selection activeCell="E1" sqref="E1"/>
    </sheetView>
  </sheetViews>
  <sheetFormatPr defaultRowHeight="15"/>
  <cols>
    <col min="1" max="16384" width="9.140625" style="82"/>
  </cols>
  <sheetData>
    <row r="1" spans="1:13">
      <c r="A1" s="82" t="s">
        <v>94</v>
      </c>
      <c r="B1" s="82" t="s">
        <v>402</v>
      </c>
      <c r="C1" s="82" t="s">
        <v>403</v>
      </c>
      <c r="D1" s="82" t="s">
        <v>404</v>
      </c>
      <c r="E1" s="82" t="s">
        <v>818</v>
      </c>
      <c r="F1" s="82" t="s">
        <v>405</v>
      </c>
      <c r="G1" s="82" t="s">
        <v>406</v>
      </c>
      <c r="H1" s="82" t="s">
        <v>407</v>
      </c>
      <c r="I1" s="82" t="s">
        <v>819</v>
      </c>
      <c r="J1" s="82" t="s">
        <v>408</v>
      </c>
      <c r="K1" s="82" t="s">
        <v>409</v>
      </c>
      <c r="L1" s="82" t="s">
        <v>410</v>
      </c>
      <c r="M1" s="82" t="s">
        <v>820</v>
      </c>
    </row>
    <row r="2" spans="1:13">
      <c r="A2" s="82" t="s">
        <v>508</v>
      </c>
      <c r="B2" s="82">
        <v>1477</v>
      </c>
      <c r="C2" s="82">
        <v>1445</v>
      </c>
      <c r="D2" s="82">
        <v>1459</v>
      </c>
      <c r="E2" s="82">
        <v>1494</v>
      </c>
      <c r="F2" s="82">
        <v>1603.5</v>
      </c>
      <c r="G2" s="82">
        <v>1562.5</v>
      </c>
      <c r="H2" s="82">
        <v>1581</v>
      </c>
      <c r="I2" s="82">
        <v>1619</v>
      </c>
      <c r="J2" s="82">
        <v>253</v>
      </c>
      <c r="K2" s="82">
        <v>235</v>
      </c>
      <c r="L2" s="82">
        <v>244</v>
      </c>
      <c r="M2" s="82">
        <v>250</v>
      </c>
    </row>
    <row r="3" spans="1:13">
      <c r="A3" s="82" t="s">
        <v>509</v>
      </c>
      <c r="B3" s="82">
        <v>1060</v>
      </c>
      <c r="C3" s="82">
        <v>1198</v>
      </c>
      <c r="D3" s="82">
        <v>1190</v>
      </c>
      <c r="E3" s="82">
        <v>1281</v>
      </c>
      <c r="F3" s="82">
        <v>1106.5</v>
      </c>
      <c r="G3" s="82">
        <v>1256</v>
      </c>
      <c r="H3" s="82">
        <v>1252</v>
      </c>
      <c r="I3" s="82">
        <v>1351</v>
      </c>
      <c r="J3" s="82">
        <v>93</v>
      </c>
      <c r="K3" s="82">
        <v>116</v>
      </c>
      <c r="L3" s="82">
        <v>124</v>
      </c>
      <c r="M3" s="82">
        <v>140</v>
      </c>
    </row>
    <row r="4" spans="1:13">
      <c r="A4" s="82" t="s">
        <v>510</v>
      </c>
      <c r="B4" s="82">
        <v>731</v>
      </c>
      <c r="C4" s="82">
        <v>683</v>
      </c>
      <c r="D4" s="82">
        <v>673</v>
      </c>
      <c r="E4" s="82">
        <v>727</v>
      </c>
      <c r="F4" s="82">
        <v>777</v>
      </c>
      <c r="G4" s="82">
        <v>727</v>
      </c>
      <c r="H4" s="82">
        <v>735.5</v>
      </c>
      <c r="I4" s="82">
        <v>791.5</v>
      </c>
      <c r="J4" s="82">
        <v>92</v>
      </c>
      <c r="K4" s="82">
        <v>88</v>
      </c>
      <c r="L4" s="82">
        <v>125</v>
      </c>
      <c r="M4" s="82">
        <v>129</v>
      </c>
    </row>
    <row r="5" spans="1:13">
      <c r="A5" s="82" t="s">
        <v>511</v>
      </c>
      <c r="B5" s="82">
        <v>1471</v>
      </c>
      <c r="C5" s="82">
        <v>1542</v>
      </c>
      <c r="D5" s="82">
        <v>1608</v>
      </c>
      <c r="E5" s="82">
        <v>1766</v>
      </c>
      <c r="F5" s="82">
        <v>1515.5</v>
      </c>
      <c r="G5" s="82">
        <v>1591.5</v>
      </c>
      <c r="H5" s="82">
        <v>1676.5</v>
      </c>
      <c r="I5" s="82">
        <v>1845.5</v>
      </c>
      <c r="J5" s="82">
        <v>89</v>
      </c>
      <c r="K5" s="82">
        <v>99</v>
      </c>
      <c r="L5" s="82">
        <v>137</v>
      </c>
      <c r="M5" s="82">
        <v>159</v>
      </c>
    </row>
    <row r="6" spans="1:13">
      <c r="A6" s="82" t="s">
        <v>512</v>
      </c>
      <c r="B6" s="82">
        <v>635</v>
      </c>
      <c r="C6" s="82">
        <v>852</v>
      </c>
      <c r="D6" s="82">
        <v>699</v>
      </c>
      <c r="E6" s="82">
        <v>767</v>
      </c>
      <c r="F6" s="82">
        <v>651.5</v>
      </c>
      <c r="G6" s="82">
        <v>874.5</v>
      </c>
      <c r="H6" s="82">
        <v>722.5</v>
      </c>
      <c r="I6" s="82">
        <v>790</v>
      </c>
      <c r="J6" s="82">
        <v>33</v>
      </c>
      <c r="K6" s="82">
        <v>45</v>
      </c>
      <c r="L6" s="82">
        <v>47</v>
      </c>
      <c r="M6" s="82">
        <v>46</v>
      </c>
    </row>
    <row r="7" spans="1:13">
      <c r="A7" s="82" t="s">
        <v>513</v>
      </c>
      <c r="B7" s="82">
        <v>1122</v>
      </c>
      <c r="C7" s="82">
        <v>1228</v>
      </c>
      <c r="D7" s="82">
        <v>1347</v>
      </c>
      <c r="E7" s="82">
        <v>1405</v>
      </c>
      <c r="F7" s="82">
        <v>1212.5</v>
      </c>
      <c r="G7" s="82">
        <v>1328</v>
      </c>
      <c r="H7" s="82">
        <v>1449</v>
      </c>
      <c r="I7" s="82">
        <v>1531</v>
      </c>
      <c r="J7" s="82">
        <v>181</v>
      </c>
      <c r="K7" s="82">
        <v>200</v>
      </c>
      <c r="L7" s="82">
        <v>204</v>
      </c>
      <c r="M7" s="82">
        <v>252</v>
      </c>
    </row>
    <row r="8" spans="1:13">
      <c r="A8" s="82" t="s">
        <v>514</v>
      </c>
      <c r="B8" s="82">
        <v>353</v>
      </c>
      <c r="C8" s="82">
        <v>356</v>
      </c>
      <c r="D8" s="82">
        <v>406</v>
      </c>
      <c r="E8" s="82">
        <v>418</v>
      </c>
      <c r="F8" s="82">
        <v>367.5</v>
      </c>
      <c r="G8" s="82">
        <v>373.5</v>
      </c>
      <c r="H8" s="82">
        <v>423.5</v>
      </c>
      <c r="I8" s="82">
        <v>442</v>
      </c>
      <c r="J8" s="82">
        <v>29</v>
      </c>
      <c r="K8" s="82">
        <v>35</v>
      </c>
      <c r="L8" s="82">
        <v>35</v>
      </c>
      <c r="M8" s="82">
        <v>48</v>
      </c>
    </row>
    <row r="9" spans="1:13">
      <c r="A9" s="82" t="s">
        <v>515</v>
      </c>
      <c r="B9" s="82">
        <v>1218</v>
      </c>
      <c r="C9" s="82">
        <v>1226</v>
      </c>
      <c r="D9" s="82">
        <v>1240</v>
      </c>
      <c r="E9" s="82">
        <v>1393</v>
      </c>
      <c r="F9" s="82">
        <v>1271</v>
      </c>
      <c r="G9" s="82">
        <v>1270.5</v>
      </c>
      <c r="H9" s="82">
        <v>1282.5</v>
      </c>
      <c r="I9" s="82">
        <v>1441.5</v>
      </c>
      <c r="J9" s="82">
        <v>106</v>
      </c>
      <c r="K9" s="82">
        <v>89</v>
      </c>
      <c r="L9" s="82">
        <v>85</v>
      </c>
      <c r="M9" s="82">
        <v>97</v>
      </c>
    </row>
    <row r="10" spans="1:13">
      <c r="A10" s="82" t="s">
        <v>516</v>
      </c>
      <c r="B10" s="82">
        <v>158</v>
      </c>
      <c r="C10" s="82">
        <v>153</v>
      </c>
      <c r="D10" s="82">
        <v>167</v>
      </c>
      <c r="E10" s="82">
        <v>179</v>
      </c>
      <c r="F10" s="82">
        <v>158</v>
      </c>
      <c r="G10" s="82">
        <v>153</v>
      </c>
      <c r="H10" s="82">
        <v>167</v>
      </c>
      <c r="I10" s="82">
        <v>179</v>
      </c>
      <c r="J10" s="82">
        <v>0</v>
      </c>
      <c r="K10" s="82">
        <v>0</v>
      </c>
      <c r="L10" s="82">
        <v>0</v>
      </c>
      <c r="M10" s="82">
        <v>0</v>
      </c>
    </row>
    <row r="11" spans="1:13">
      <c r="A11" s="82" t="s">
        <v>517</v>
      </c>
      <c r="B11" s="82">
        <v>1254</v>
      </c>
      <c r="C11" s="82">
        <v>1351</v>
      </c>
      <c r="D11" s="82">
        <v>1424</v>
      </c>
      <c r="E11" s="82">
        <v>1456</v>
      </c>
      <c r="F11" s="82">
        <v>1318.5</v>
      </c>
      <c r="G11" s="82">
        <v>1436.5</v>
      </c>
      <c r="H11" s="82">
        <v>1526.5</v>
      </c>
      <c r="I11" s="82">
        <v>1561</v>
      </c>
      <c r="J11" s="82">
        <v>129</v>
      </c>
      <c r="K11" s="82">
        <v>171</v>
      </c>
      <c r="L11" s="82">
        <v>205</v>
      </c>
      <c r="M11" s="82">
        <v>210</v>
      </c>
    </row>
    <row r="12" spans="1:13">
      <c r="A12" s="82" t="s">
        <v>518</v>
      </c>
      <c r="B12" s="82">
        <v>1408</v>
      </c>
      <c r="C12" s="82">
        <v>1277</v>
      </c>
      <c r="D12" s="82">
        <v>1395</v>
      </c>
      <c r="E12" s="82">
        <v>1420</v>
      </c>
      <c r="F12" s="82">
        <v>1537.5</v>
      </c>
      <c r="G12" s="82">
        <v>1404.5</v>
      </c>
      <c r="H12" s="82">
        <v>1542.5</v>
      </c>
      <c r="I12" s="82">
        <v>1575</v>
      </c>
      <c r="J12" s="82">
        <v>259</v>
      </c>
      <c r="K12" s="82">
        <v>255</v>
      </c>
      <c r="L12" s="82">
        <v>295</v>
      </c>
      <c r="M12" s="82">
        <v>310</v>
      </c>
    </row>
    <row r="13" spans="1:13">
      <c r="A13" s="82" t="s">
        <v>519</v>
      </c>
      <c r="B13" s="82">
        <v>716</v>
      </c>
      <c r="C13" s="82">
        <v>738</v>
      </c>
      <c r="D13" s="82">
        <v>682</v>
      </c>
      <c r="E13" s="82">
        <v>738</v>
      </c>
      <c r="F13" s="82">
        <v>748</v>
      </c>
      <c r="G13" s="82">
        <v>770</v>
      </c>
      <c r="H13" s="82">
        <v>723</v>
      </c>
      <c r="I13" s="82">
        <v>780.5</v>
      </c>
      <c r="J13" s="82">
        <v>64</v>
      </c>
      <c r="K13" s="82">
        <v>64</v>
      </c>
      <c r="L13" s="82">
        <v>82</v>
      </c>
      <c r="M13" s="82">
        <v>85</v>
      </c>
    </row>
    <row r="14" spans="1:13">
      <c r="A14" s="82" t="s">
        <v>520</v>
      </c>
      <c r="B14" s="82">
        <v>1965</v>
      </c>
      <c r="C14" s="82">
        <v>1940</v>
      </c>
      <c r="D14" s="82">
        <v>2084</v>
      </c>
      <c r="E14" s="82">
        <v>2074</v>
      </c>
      <c r="F14" s="82">
        <v>2060</v>
      </c>
      <c r="G14" s="82">
        <v>2037.5</v>
      </c>
      <c r="H14" s="82">
        <v>2205.5</v>
      </c>
      <c r="I14" s="82">
        <v>2212.5</v>
      </c>
      <c r="J14" s="82">
        <v>190</v>
      </c>
      <c r="K14" s="82">
        <v>195</v>
      </c>
      <c r="L14" s="82">
        <v>243</v>
      </c>
      <c r="M14" s="82">
        <v>277</v>
      </c>
    </row>
    <row r="15" spans="1:13">
      <c r="A15" s="82" t="s">
        <v>521</v>
      </c>
      <c r="B15" s="82">
        <v>1011</v>
      </c>
      <c r="C15" s="82">
        <v>1240</v>
      </c>
      <c r="D15" s="82">
        <v>1185</v>
      </c>
      <c r="E15" s="82">
        <v>1288</v>
      </c>
      <c r="F15" s="82">
        <v>1061</v>
      </c>
      <c r="G15" s="82">
        <v>1304.5</v>
      </c>
      <c r="H15" s="82">
        <v>1229.5</v>
      </c>
      <c r="I15" s="82">
        <v>1354</v>
      </c>
      <c r="J15" s="82">
        <v>100</v>
      </c>
      <c r="K15" s="82">
        <v>129</v>
      </c>
      <c r="L15" s="82">
        <v>89</v>
      </c>
      <c r="M15" s="82">
        <v>132</v>
      </c>
    </row>
    <row r="16" spans="1:13">
      <c r="A16" s="82" t="s">
        <v>522</v>
      </c>
      <c r="B16" s="82">
        <v>579</v>
      </c>
      <c r="C16" s="82">
        <v>538</v>
      </c>
      <c r="D16" s="82">
        <v>443</v>
      </c>
      <c r="E16" s="82">
        <v>546</v>
      </c>
      <c r="F16" s="82">
        <v>638.5</v>
      </c>
      <c r="G16" s="82">
        <v>596</v>
      </c>
      <c r="H16" s="82">
        <v>485.5</v>
      </c>
      <c r="I16" s="82">
        <v>607.5</v>
      </c>
      <c r="J16" s="82">
        <v>119</v>
      </c>
      <c r="K16" s="82">
        <v>116</v>
      </c>
      <c r="L16" s="82">
        <v>85</v>
      </c>
      <c r="M16" s="82">
        <v>123</v>
      </c>
    </row>
    <row r="17" spans="1:13">
      <c r="A17" s="82" t="s">
        <v>523</v>
      </c>
      <c r="B17" s="82">
        <v>1184</v>
      </c>
      <c r="C17" s="82">
        <v>1279</v>
      </c>
      <c r="D17" s="82">
        <v>1383</v>
      </c>
      <c r="E17" s="82">
        <v>1370</v>
      </c>
      <c r="F17" s="82">
        <v>1260.5</v>
      </c>
      <c r="G17" s="82">
        <v>1377.5</v>
      </c>
      <c r="H17" s="82">
        <v>1506.5</v>
      </c>
      <c r="I17" s="82">
        <v>1483.5</v>
      </c>
      <c r="J17" s="82">
        <v>153</v>
      </c>
      <c r="K17" s="82">
        <v>197</v>
      </c>
      <c r="L17" s="82">
        <v>247</v>
      </c>
      <c r="M17" s="82">
        <v>227</v>
      </c>
    </row>
    <row r="18" spans="1:13">
      <c r="A18" s="82" t="s">
        <v>524</v>
      </c>
      <c r="B18" s="82">
        <v>287</v>
      </c>
      <c r="C18" s="82">
        <v>217</v>
      </c>
      <c r="D18" s="82">
        <v>263</v>
      </c>
      <c r="E18" s="82">
        <v>285</v>
      </c>
      <c r="F18" s="82">
        <v>309</v>
      </c>
      <c r="G18" s="82">
        <v>236.5</v>
      </c>
      <c r="H18" s="82">
        <v>280.5</v>
      </c>
      <c r="I18" s="82">
        <v>308.5</v>
      </c>
      <c r="J18" s="82">
        <v>44</v>
      </c>
      <c r="K18" s="82">
        <v>39</v>
      </c>
      <c r="L18" s="82">
        <v>35</v>
      </c>
      <c r="M18" s="82">
        <v>47</v>
      </c>
    </row>
    <row r="19" spans="1:13">
      <c r="A19" s="82" t="s">
        <v>314</v>
      </c>
      <c r="B19" s="82">
        <v>1198</v>
      </c>
      <c r="C19" s="82">
        <v>1121</v>
      </c>
      <c r="D19" s="82">
        <v>1317</v>
      </c>
      <c r="E19" s="82">
        <v>1326</v>
      </c>
      <c r="F19" s="82">
        <v>1307.5</v>
      </c>
      <c r="G19" s="82">
        <v>1207</v>
      </c>
      <c r="H19" s="82">
        <v>1442.5</v>
      </c>
      <c r="I19" s="82">
        <v>1457</v>
      </c>
      <c r="J19" s="82">
        <v>219</v>
      </c>
      <c r="K19" s="82">
        <v>172</v>
      </c>
      <c r="L19" s="82">
        <v>251</v>
      </c>
      <c r="M19" s="82">
        <v>262</v>
      </c>
    </row>
    <row r="20" spans="1:13">
      <c r="A20" s="82" t="s">
        <v>525</v>
      </c>
      <c r="B20" s="82">
        <v>467</v>
      </c>
      <c r="C20" s="82">
        <v>468</v>
      </c>
      <c r="D20" s="82">
        <v>420</v>
      </c>
      <c r="E20" s="82">
        <v>435</v>
      </c>
      <c r="F20" s="82">
        <v>487.5</v>
      </c>
      <c r="G20" s="82">
        <v>496</v>
      </c>
      <c r="H20" s="82">
        <v>433</v>
      </c>
      <c r="I20" s="82">
        <v>457.5</v>
      </c>
      <c r="J20" s="82">
        <v>41</v>
      </c>
      <c r="K20" s="82">
        <v>56</v>
      </c>
      <c r="L20" s="82">
        <v>26</v>
      </c>
      <c r="M20" s="82">
        <v>45</v>
      </c>
    </row>
    <row r="21" spans="1:13">
      <c r="A21" s="82" t="s">
        <v>526</v>
      </c>
      <c r="B21" s="82">
        <v>1255</v>
      </c>
      <c r="C21" s="82">
        <v>1377</v>
      </c>
      <c r="D21" s="82">
        <v>1458</v>
      </c>
      <c r="E21" s="82">
        <v>1324</v>
      </c>
      <c r="F21" s="82">
        <v>1328.5</v>
      </c>
      <c r="G21" s="82">
        <v>1469.5</v>
      </c>
      <c r="H21" s="82">
        <v>1558.5</v>
      </c>
      <c r="I21" s="82">
        <v>1406.5</v>
      </c>
      <c r="J21" s="82">
        <v>147</v>
      </c>
      <c r="K21" s="82">
        <v>185</v>
      </c>
      <c r="L21" s="82">
        <v>201</v>
      </c>
      <c r="M21" s="82">
        <v>165</v>
      </c>
    </row>
    <row r="22" spans="1:13">
      <c r="A22" s="82" t="s">
        <v>527</v>
      </c>
      <c r="B22" s="82">
        <v>378</v>
      </c>
      <c r="C22" s="82">
        <v>364</v>
      </c>
      <c r="D22" s="82">
        <v>352</v>
      </c>
      <c r="E22" s="82">
        <v>434</v>
      </c>
      <c r="F22" s="82">
        <v>417</v>
      </c>
      <c r="G22" s="82">
        <v>405.5</v>
      </c>
      <c r="H22" s="82">
        <v>407</v>
      </c>
      <c r="I22" s="82">
        <v>491.5</v>
      </c>
      <c r="J22" s="82">
        <v>78</v>
      </c>
      <c r="K22" s="82">
        <v>83</v>
      </c>
      <c r="L22" s="82">
        <v>110</v>
      </c>
      <c r="M22" s="82">
        <v>115</v>
      </c>
    </row>
    <row r="23" spans="1:13">
      <c r="A23" s="82" t="s">
        <v>528</v>
      </c>
      <c r="B23" s="82">
        <v>630</v>
      </c>
      <c r="C23" s="82">
        <v>628</v>
      </c>
      <c r="D23" s="82">
        <v>657</v>
      </c>
      <c r="E23" s="82">
        <v>634</v>
      </c>
      <c r="F23" s="82">
        <v>647</v>
      </c>
      <c r="G23" s="82">
        <v>645.5</v>
      </c>
      <c r="H23" s="82">
        <v>677.5</v>
      </c>
      <c r="I23" s="82">
        <v>648.5</v>
      </c>
      <c r="J23" s="82">
        <v>34</v>
      </c>
      <c r="K23" s="82">
        <v>35</v>
      </c>
      <c r="L23" s="82">
        <v>41</v>
      </c>
      <c r="M23" s="82">
        <v>29</v>
      </c>
    </row>
    <row r="24" spans="1:13">
      <c r="A24" s="82" t="s">
        <v>529</v>
      </c>
      <c r="B24" s="82">
        <v>661</v>
      </c>
      <c r="C24" s="82">
        <v>708</v>
      </c>
      <c r="D24" s="82">
        <v>738</v>
      </c>
      <c r="E24" s="82">
        <v>770</v>
      </c>
      <c r="F24" s="82">
        <v>740.5</v>
      </c>
      <c r="G24" s="82">
        <v>780.5</v>
      </c>
      <c r="H24" s="82">
        <v>822.5</v>
      </c>
      <c r="I24" s="82">
        <v>858.5</v>
      </c>
      <c r="J24" s="82">
        <v>159</v>
      </c>
      <c r="K24" s="82">
        <v>145</v>
      </c>
      <c r="L24" s="82">
        <v>169</v>
      </c>
      <c r="M24" s="82">
        <v>177</v>
      </c>
    </row>
    <row r="25" spans="1:13">
      <c r="A25" s="82" t="s">
        <v>530</v>
      </c>
      <c r="B25" s="82">
        <v>201</v>
      </c>
      <c r="C25" s="82">
        <v>189</v>
      </c>
      <c r="D25" s="82">
        <v>211</v>
      </c>
      <c r="E25" s="82">
        <v>188</v>
      </c>
      <c r="F25" s="82">
        <v>215.5</v>
      </c>
      <c r="G25" s="82">
        <v>201.5</v>
      </c>
      <c r="H25" s="82">
        <v>224.5</v>
      </c>
      <c r="I25" s="82">
        <v>197</v>
      </c>
      <c r="J25" s="82">
        <v>29</v>
      </c>
      <c r="K25" s="82">
        <v>25</v>
      </c>
      <c r="L25" s="82">
        <v>27</v>
      </c>
      <c r="M25" s="82">
        <v>18</v>
      </c>
    </row>
    <row r="26" spans="1:13">
      <c r="A26" s="82" t="s">
        <v>531</v>
      </c>
      <c r="B26" s="82">
        <v>559</v>
      </c>
      <c r="C26" s="82">
        <v>550</v>
      </c>
      <c r="D26" s="82">
        <v>506</v>
      </c>
      <c r="E26" s="82">
        <v>609</v>
      </c>
      <c r="F26" s="82">
        <v>587</v>
      </c>
      <c r="G26" s="82">
        <v>582.5</v>
      </c>
      <c r="H26" s="82">
        <v>528</v>
      </c>
      <c r="I26" s="82">
        <v>636.5</v>
      </c>
      <c r="J26" s="82">
        <v>56</v>
      </c>
      <c r="K26" s="82">
        <v>65</v>
      </c>
      <c r="L26" s="82">
        <v>44</v>
      </c>
      <c r="M26" s="82">
        <v>55</v>
      </c>
    </row>
  </sheetData>
  <pageMargins left="0.75" right="0.75" top="1" bottom="1" header="0.5" footer="0.5"/>
  <headerFooter alignWithMargins="0">
    <oddHeader>&amp;A</oddHeader>
    <oddFooter>Page &amp;P</oddFooter>
  </headerFooter>
</worksheet>
</file>

<file path=xl/worksheets/sheet42.xml><?xml version="1.0" encoding="utf-8"?>
<worksheet xmlns="http://schemas.openxmlformats.org/spreadsheetml/2006/main" xmlns:r="http://schemas.openxmlformats.org/officeDocument/2006/relationships">
  <dimension ref="A1:O26"/>
  <sheetViews>
    <sheetView workbookViewId="0">
      <selection activeCell="E1" sqref="E1"/>
    </sheetView>
  </sheetViews>
  <sheetFormatPr defaultRowHeight="15"/>
  <cols>
    <col min="1" max="16384" width="9.140625" style="82"/>
  </cols>
  <sheetData>
    <row r="1" spans="1:15">
      <c r="A1" s="82" t="s">
        <v>94</v>
      </c>
      <c r="B1" s="82" t="s">
        <v>464</v>
      </c>
      <c r="C1" s="82" t="s">
        <v>465</v>
      </c>
      <c r="D1" s="82" t="s">
        <v>466</v>
      </c>
      <c r="E1" s="82" t="s">
        <v>821</v>
      </c>
      <c r="F1" s="82" t="s">
        <v>467</v>
      </c>
      <c r="G1" s="82" t="s">
        <v>468</v>
      </c>
      <c r="H1" s="82" t="s">
        <v>469</v>
      </c>
      <c r="I1" s="82" t="s">
        <v>822</v>
      </c>
      <c r="J1" s="82" t="s">
        <v>474</v>
      </c>
      <c r="K1" s="82" t="s">
        <v>475</v>
      </c>
      <c r="L1" s="82" t="s">
        <v>476</v>
      </c>
      <c r="M1" s="82" t="s">
        <v>823</v>
      </c>
      <c r="N1" s="82" t="s">
        <v>737</v>
      </c>
      <c r="O1" s="82" t="s">
        <v>738</v>
      </c>
    </row>
    <row r="2" spans="1:15">
      <c r="A2" s="82" t="s">
        <v>508</v>
      </c>
      <c r="B2" s="82">
        <v>1441</v>
      </c>
      <c r="C2" s="82">
        <v>1310</v>
      </c>
      <c r="D2" s="82">
        <v>1477</v>
      </c>
      <c r="E2" s="82">
        <v>1441</v>
      </c>
      <c r="F2" s="82">
        <v>993</v>
      </c>
      <c r="G2" s="82">
        <v>928</v>
      </c>
      <c r="H2" s="82">
        <v>1031</v>
      </c>
      <c r="I2" s="82">
        <v>992</v>
      </c>
      <c r="J2" s="82">
        <v>0.68910478834142952</v>
      </c>
      <c r="K2" s="82">
        <v>0.7083969465648855</v>
      </c>
      <c r="L2" s="82">
        <v>0.69803656059580232</v>
      </c>
      <c r="M2" s="82">
        <v>0.68841082581540591</v>
      </c>
      <c r="N2" s="82">
        <v>0.69820245979186379</v>
      </c>
      <c r="O2" s="82">
        <v>0.69796594134342482</v>
      </c>
    </row>
    <row r="3" spans="1:15">
      <c r="A3" s="82" t="s">
        <v>509</v>
      </c>
      <c r="B3" s="82">
        <v>793</v>
      </c>
      <c r="C3" s="82">
        <v>772</v>
      </c>
      <c r="D3" s="82">
        <v>837</v>
      </c>
      <c r="E3" s="82">
        <v>864</v>
      </c>
      <c r="F3" s="82">
        <v>364</v>
      </c>
      <c r="G3" s="82">
        <v>392</v>
      </c>
      <c r="H3" s="82">
        <v>439</v>
      </c>
      <c r="I3" s="82">
        <v>422</v>
      </c>
      <c r="J3" s="82">
        <v>0.45901639344262296</v>
      </c>
      <c r="K3" s="82">
        <v>0.50777202072538863</v>
      </c>
      <c r="L3" s="82">
        <v>0.52449223416965352</v>
      </c>
      <c r="M3" s="82">
        <v>0.48842592592592593</v>
      </c>
      <c r="N3" s="82">
        <v>0.49750208159866777</v>
      </c>
      <c r="O3" s="82">
        <v>0.50667205822887185</v>
      </c>
    </row>
    <row r="4" spans="1:15">
      <c r="A4" s="82" t="s">
        <v>510</v>
      </c>
      <c r="B4" s="82">
        <v>1035</v>
      </c>
      <c r="C4" s="82">
        <v>899</v>
      </c>
      <c r="D4" s="82">
        <v>930</v>
      </c>
      <c r="E4" s="82">
        <v>860</v>
      </c>
      <c r="F4" s="82">
        <v>342</v>
      </c>
      <c r="G4" s="82">
        <v>308</v>
      </c>
      <c r="H4" s="82">
        <v>352</v>
      </c>
      <c r="I4" s="82">
        <v>317</v>
      </c>
      <c r="J4" s="82">
        <v>0.33043478260869563</v>
      </c>
      <c r="K4" s="82">
        <v>0.34260289210233591</v>
      </c>
      <c r="L4" s="82">
        <v>0.37849462365591396</v>
      </c>
      <c r="M4" s="82">
        <v>0.36860465116279068</v>
      </c>
      <c r="N4" s="82">
        <v>0.34986033519553073</v>
      </c>
      <c r="O4" s="82">
        <v>0.36333209371513575</v>
      </c>
    </row>
    <row r="5" spans="1:15">
      <c r="A5" s="82" t="s">
        <v>511</v>
      </c>
      <c r="B5" s="82">
        <v>984</v>
      </c>
      <c r="C5" s="82">
        <v>1027</v>
      </c>
      <c r="D5" s="82">
        <v>918</v>
      </c>
      <c r="E5" s="82">
        <v>1032</v>
      </c>
      <c r="F5" s="82">
        <v>409</v>
      </c>
      <c r="G5" s="82">
        <v>498</v>
      </c>
      <c r="H5" s="82">
        <v>546</v>
      </c>
      <c r="I5" s="82">
        <v>571</v>
      </c>
      <c r="J5" s="82">
        <v>0.41565040650406504</v>
      </c>
      <c r="K5" s="82">
        <v>0.48490749756572543</v>
      </c>
      <c r="L5" s="82">
        <v>0.59477124183006536</v>
      </c>
      <c r="M5" s="82">
        <v>0.55329457364341084</v>
      </c>
      <c r="N5" s="82">
        <v>0.49607374530556503</v>
      </c>
      <c r="O5" s="82">
        <v>0.54249244205576086</v>
      </c>
    </row>
    <row r="6" spans="1:15">
      <c r="A6" s="82" t="s">
        <v>512</v>
      </c>
      <c r="B6" s="82">
        <v>617</v>
      </c>
      <c r="C6" s="82">
        <v>403</v>
      </c>
      <c r="D6" s="82">
        <v>581</v>
      </c>
      <c r="E6" s="82">
        <v>556</v>
      </c>
      <c r="F6" s="82">
        <v>204</v>
      </c>
      <c r="G6" s="82">
        <v>140</v>
      </c>
      <c r="H6" s="82">
        <v>190</v>
      </c>
      <c r="I6" s="82">
        <v>171</v>
      </c>
      <c r="J6" s="82">
        <v>0.33063209076175043</v>
      </c>
      <c r="K6" s="82">
        <v>0.34739454094292804</v>
      </c>
      <c r="L6" s="82">
        <v>0.32702237521514632</v>
      </c>
      <c r="M6" s="82">
        <v>0.30755395683453235</v>
      </c>
      <c r="N6" s="82">
        <v>0.33354153653966273</v>
      </c>
      <c r="O6" s="82">
        <v>0.32532467532467535</v>
      </c>
    </row>
    <row r="7" spans="1:15">
      <c r="A7" s="82" t="s">
        <v>513</v>
      </c>
      <c r="B7" s="82">
        <v>1170</v>
      </c>
      <c r="C7" s="82">
        <v>991</v>
      </c>
      <c r="D7" s="82">
        <v>1068</v>
      </c>
      <c r="E7" s="82">
        <v>1001</v>
      </c>
      <c r="F7" s="82">
        <v>650</v>
      </c>
      <c r="G7" s="82">
        <v>579</v>
      </c>
      <c r="H7" s="82">
        <v>567</v>
      </c>
      <c r="I7" s="82">
        <v>576</v>
      </c>
      <c r="J7" s="82">
        <v>0.55555555555555558</v>
      </c>
      <c r="K7" s="82">
        <v>0.58425832492431884</v>
      </c>
      <c r="L7" s="82">
        <v>0.5308988764044944</v>
      </c>
      <c r="M7" s="82">
        <v>0.57542457542457548</v>
      </c>
      <c r="N7" s="82">
        <v>0.55620935274078664</v>
      </c>
      <c r="O7" s="82">
        <v>0.56274509803921569</v>
      </c>
    </row>
    <row r="8" spans="1:15">
      <c r="A8" s="82" t="s">
        <v>514</v>
      </c>
      <c r="B8" s="82">
        <v>265</v>
      </c>
      <c r="C8" s="82">
        <v>244</v>
      </c>
      <c r="D8" s="82">
        <v>263</v>
      </c>
      <c r="E8" s="82">
        <v>271</v>
      </c>
      <c r="F8" s="82">
        <v>151</v>
      </c>
      <c r="G8" s="82">
        <v>122</v>
      </c>
      <c r="H8" s="82">
        <v>135</v>
      </c>
      <c r="I8" s="82">
        <v>144</v>
      </c>
      <c r="J8" s="82">
        <v>0.56981132075471697</v>
      </c>
      <c r="K8" s="82">
        <v>0.5</v>
      </c>
      <c r="L8" s="82">
        <v>0.51330798479087447</v>
      </c>
      <c r="M8" s="82">
        <v>0.53136531365313655</v>
      </c>
      <c r="N8" s="82">
        <v>0.52849740932642486</v>
      </c>
      <c r="O8" s="82">
        <v>0.51542416452442164</v>
      </c>
    </row>
    <row r="9" spans="1:15">
      <c r="A9" s="82" t="s">
        <v>515</v>
      </c>
      <c r="B9" s="82">
        <v>624</v>
      </c>
      <c r="C9" s="82">
        <v>613</v>
      </c>
      <c r="D9" s="82">
        <v>611</v>
      </c>
      <c r="E9" s="82">
        <v>818</v>
      </c>
      <c r="F9" s="82">
        <v>194</v>
      </c>
      <c r="G9" s="82">
        <v>184</v>
      </c>
      <c r="H9" s="82">
        <v>164</v>
      </c>
      <c r="I9" s="82">
        <v>281</v>
      </c>
      <c r="J9" s="82">
        <v>0.3108974358974359</v>
      </c>
      <c r="K9" s="82">
        <v>0.300163132137031</v>
      </c>
      <c r="L9" s="82">
        <v>0.26841243862520459</v>
      </c>
      <c r="M9" s="82">
        <v>0.34352078239608802</v>
      </c>
      <c r="N9" s="82">
        <v>0.29329004329004327</v>
      </c>
      <c r="O9" s="82">
        <v>0.30803134182174341</v>
      </c>
    </row>
    <row r="10" spans="1:15">
      <c r="A10" s="82" t="s">
        <v>516</v>
      </c>
      <c r="B10" s="82">
        <v>160</v>
      </c>
      <c r="C10" s="82">
        <v>157</v>
      </c>
      <c r="D10" s="82">
        <v>189</v>
      </c>
      <c r="E10" s="82">
        <v>218</v>
      </c>
      <c r="F10" s="82">
        <v>101</v>
      </c>
      <c r="G10" s="82">
        <v>94</v>
      </c>
      <c r="H10" s="82">
        <v>129</v>
      </c>
      <c r="I10" s="82">
        <v>148</v>
      </c>
      <c r="J10" s="82">
        <v>0.63124999999999998</v>
      </c>
      <c r="K10" s="82">
        <v>0.59872611464968151</v>
      </c>
      <c r="L10" s="82">
        <v>0.68253968253968256</v>
      </c>
      <c r="M10" s="82">
        <v>0.67889908256880738</v>
      </c>
      <c r="N10" s="82">
        <v>0.64031620553359681</v>
      </c>
      <c r="O10" s="82">
        <v>0.65780141843971629</v>
      </c>
    </row>
    <row r="11" spans="1:15">
      <c r="A11" s="82" t="s">
        <v>517</v>
      </c>
      <c r="B11" s="82">
        <v>684</v>
      </c>
      <c r="C11" s="82">
        <v>719</v>
      </c>
      <c r="D11" s="82">
        <v>746</v>
      </c>
      <c r="E11" s="82">
        <v>746</v>
      </c>
      <c r="F11" s="82">
        <v>477</v>
      </c>
      <c r="G11" s="82">
        <v>537</v>
      </c>
      <c r="H11" s="82">
        <v>565</v>
      </c>
      <c r="I11" s="82">
        <v>538</v>
      </c>
      <c r="J11" s="82">
        <v>0.69736842105263153</v>
      </c>
      <c r="K11" s="82">
        <v>0.74687065368567451</v>
      </c>
      <c r="L11" s="82">
        <v>0.75737265415549593</v>
      </c>
      <c r="M11" s="82">
        <v>0.72117962466487939</v>
      </c>
      <c r="N11" s="82">
        <v>0.73476035365286174</v>
      </c>
      <c r="O11" s="82">
        <v>0.741745816372682</v>
      </c>
    </row>
    <row r="12" spans="1:15">
      <c r="A12" s="82" t="s">
        <v>518</v>
      </c>
      <c r="B12" s="82">
        <v>1143</v>
      </c>
      <c r="C12" s="82">
        <v>986</v>
      </c>
      <c r="D12" s="82">
        <v>1027</v>
      </c>
      <c r="E12" s="82">
        <v>1023</v>
      </c>
      <c r="F12" s="82">
        <v>889</v>
      </c>
      <c r="G12" s="82">
        <v>767</v>
      </c>
      <c r="H12" s="82">
        <v>793</v>
      </c>
      <c r="I12" s="82">
        <v>828</v>
      </c>
      <c r="J12" s="82">
        <v>0.77777777777777779</v>
      </c>
      <c r="K12" s="82">
        <v>0.77789046653144012</v>
      </c>
      <c r="L12" s="82">
        <v>0.77215189873417722</v>
      </c>
      <c r="M12" s="82">
        <v>0.80938416422287385</v>
      </c>
      <c r="N12" s="82">
        <v>0.77598225602027882</v>
      </c>
      <c r="O12" s="82">
        <v>0.7865612648221344</v>
      </c>
    </row>
    <row r="13" spans="1:15">
      <c r="A13" s="82" t="s">
        <v>519</v>
      </c>
      <c r="B13" s="82">
        <v>705</v>
      </c>
      <c r="C13" s="82">
        <v>768</v>
      </c>
      <c r="D13" s="82">
        <v>774</v>
      </c>
      <c r="E13" s="82">
        <v>657</v>
      </c>
      <c r="F13" s="82">
        <v>269</v>
      </c>
      <c r="G13" s="82">
        <v>307</v>
      </c>
      <c r="H13" s="82">
        <v>316</v>
      </c>
      <c r="I13" s="82">
        <v>304</v>
      </c>
      <c r="J13" s="82">
        <v>0.38156028368794326</v>
      </c>
      <c r="K13" s="82">
        <v>0.39973958333333331</v>
      </c>
      <c r="L13" s="82">
        <v>0.40826873385012918</v>
      </c>
      <c r="M13" s="82">
        <v>0.46270928462709282</v>
      </c>
      <c r="N13" s="82">
        <v>0.3969737427681353</v>
      </c>
      <c r="O13" s="82">
        <v>0.42155525238744884</v>
      </c>
    </row>
    <row r="14" spans="1:15">
      <c r="A14" s="82" t="s">
        <v>520</v>
      </c>
      <c r="B14" s="82">
        <v>1210</v>
      </c>
      <c r="C14" s="82">
        <v>1287</v>
      </c>
      <c r="D14" s="82">
        <v>1102</v>
      </c>
      <c r="E14" s="82">
        <v>1043</v>
      </c>
      <c r="F14" s="82">
        <v>599</v>
      </c>
      <c r="G14" s="82">
        <v>681</v>
      </c>
      <c r="H14" s="82">
        <v>627</v>
      </c>
      <c r="I14" s="82">
        <v>591</v>
      </c>
      <c r="J14" s="82">
        <v>0.49504132231404957</v>
      </c>
      <c r="K14" s="82">
        <v>0.52913752913752909</v>
      </c>
      <c r="L14" s="82">
        <v>0.56896551724137934</v>
      </c>
      <c r="M14" s="82">
        <v>0.5666347075743049</v>
      </c>
      <c r="N14" s="82">
        <v>0.5298694081689358</v>
      </c>
      <c r="O14" s="82">
        <v>0.55332167832167833</v>
      </c>
    </row>
    <row r="15" spans="1:15">
      <c r="A15" s="82" t="s">
        <v>521</v>
      </c>
      <c r="B15" s="82">
        <v>787</v>
      </c>
      <c r="C15" s="82">
        <v>896</v>
      </c>
      <c r="D15" s="82">
        <v>744</v>
      </c>
      <c r="E15" s="82">
        <v>707</v>
      </c>
      <c r="F15" s="82">
        <v>281</v>
      </c>
      <c r="G15" s="82">
        <v>281</v>
      </c>
      <c r="H15" s="82">
        <v>230</v>
      </c>
      <c r="I15" s="82">
        <v>234</v>
      </c>
      <c r="J15" s="82">
        <v>0.3570520965692503</v>
      </c>
      <c r="K15" s="82">
        <v>0.31361607142857145</v>
      </c>
      <c r="L15" s="82">
        <v>0.30913978494623656</v>
      </c>
      <c r="M15" s="82">
        <v>0.33097595473833097</v>
      </c>
      <c r="N15" s="82">
        <v>0.32632880098887518</v>
      </c>
      <c r="O15" s="82">
        <v>0.31742650191734129</v>
      </c>
    </row>
    <row r="16" spans="1:15">
      <c r="A16" s="82" t="s">
        <v>522</v>
      </c>
      <c r="B16" s="82">
        <v>425</v>
      </c>
      <c r="C16" s="82">
        <v>421</v>
      </c>
      <c r="D16" s="82">
        <v>431</v>
      </c>
      <c r="E16" s="82">
        <v>488</v>
      </c>
      <c r="F16" s="82">
        <v>320</v>
      </c>
      <c r="G16" s="82">
        <v>334</v>
      </c>
      <c r="H16" s="82">
        <v>331</v>
      </c>
      <c r="I16" s="82">
        <v>385</v>
      </c>
      <c r="J16" s="82">
        <v>0.75294117647058822</v>
      </c>
      <c r="K16" s="82">
        <v>0.79334916864608074</v>
      </c>
      <c r="L16" s="82">
        <v>0.76798143851508116</v>
      </c>
      <c r="M16" s="82">
        <v>0.78893442622950816</v>
      </c>
      <c r="N16" s="82">
        <v>0.77133907595927953</v>
      </c>
      <c r="O16" s="82">
        <v>0.78358208955223885</v>
      </c>
    </row>
    <row r="17" spans="1:15">
      <c r="A17" s="82" t="s">
        <v>523</v>
      </c>
      <c r="B17" s="82">
        <v>486</v>
      </c>
      <c r="C17" s="82">
        <v>454</v>
      </c>
      <c r="D17" s="82">
        <v>479</v>
      </c>
      <c r="E17" s="82">
        <v>590</v>
      </c>
      <c r="F17" s="82">
        <v>304</v>
      </c>
      <c r="G17" s="82">
        <v>262</v>
      </c>
      <c r="H17" s="82">
        <v>248</v>
      </c>
      <c r="I17" s="82">
        <v>320</v>
      </c>
      <c r="J17" s="82">
        <v>0.62551440329218111</v>
      </c>
      <c r="K17" s="82">
        <v>0.5770925110132159</v>
      </c>
      <c r="L17" s="82">
        <v>0.51774530271398744</v>
      </c>
      <c r="M17" s="82">
        <v>0.5423728813559322</v>
      </c>
      <c r="N17" s="82">
        <v>0.5736434108527132</v>
      </c>
      <c r="O17" s="82">
        <v>0.54497701904136575</v>
      </c>
    </row>
    <row r="18" spans="1:15">
      <c r="A18" s="82" t="s">
        <v>524</v>
      </c>
      <c r="B18" s="82">
        <v>345</v>
      </c>
      <c r="C18" s="82">
        <v>349</v>
      </c>
      <c r="D18" s="82">
        <v>373</v>
      </c>
      <c r="E18" s="82">
        <v>366</v>
      </c>
      <c r="F18" s="82">
        <v>162</v>
      </c>
      <c r="G18" s="82">
        <v>174</v>
      </c>
      <c r="H18" s="82">
        <v>178</v>
      </c>
      <c r="I18" s="82">
        <v>142</v>
      </c>
      <c r="J18" s="82">
        <v>0.46956521739130436</v>
      </c>
      <c r="K18" s="82">
        <v>0.49856733524355301</v>
      </c>
      <c r="L18" s="82">
        <v>0.47721179624664878</v>
      </c>
      <c r="M18" s="82">
        <v>0.38797814207650272</v>
      </c>
      <c r="N18" s="82">
        <v>0.48172446110590439</v>
      </c>
      <c r="O18" s="82">
        <v>0.45404411764705882</v>
      </c>
    </row>
    <row r="19" spans="1:15">
      <c r="A19" s="82" t="s">
        <v>314</v>
      </c>
      <c r="B19" s="82">
        <v>97</v>
      </c>
      <c r="C19" s="82">
        <v>116</v>
      </c>
      <c r="D19" s="82">
        <v>90</v>
      </c>
      <c r="E19" s="82">
        <v>138</v>
      </c>
      <c r="F19" s="82">
        <v>55</v>
      </c>
      <c r="G19" s="82">
        <v>78</v>
      </c>
      <c r="H19" s="82">
        <v>61</v>
      </c>
      <c r="I19" s="82">
        <v>84</v>
      </c>
      <c r="J19" s="82">
        <v>0.5670103092783505</v>
      </c>
      <c r="K19" s="82">
        <v>0.67241379310344829</v>
      </c>
      <c r="L19" s="82">
        <v>0.67777777777777781</v>
      </c>
      <c r="M19" s="82">
        <v>0.60869565217391308</v>
      </c>
      <c r="N19" s="82">
        <v>0.64026402640264024</v>
      </c>
      <c r="O19" s="82">
        <v>0.64825581395348841</v>
      </c>
    </row>
    <row r="20" spans="1:15">
      <c r="A20" s="82" t="s">
        <v>525</v>
      </c>
      <c r="B20" s="82">
        <v>453</v>
      </c>
      <c r="C20" s="82">
        <v>482</v>
      </c>
      <c r="D20" s="82">
        <v>510</v>
      </c>
      <c r="E20" s="82">
        <v>559</v>
      </c>
      <c r="F20" s="82">
        <v>262</v>
      </c>
      <c r="G20" s="82">
        <v>297</v>
      </c>
      <c r="H20" s="82">
        <v>297</v>
      </c>
      <c r="I20" s="82">
        <v>332</v>
      </c>
      <c r="J20" s="82">
        <v>0.57836644591611475</v>
      </c>
      <c r="K20" s="82">
        <v>0.61618257261410792</v>
      </c>
      <c r="L20" s="82">
        <v>0.58235294117647063</v>
      </c>
      <c r="M20" s="82">
        <v>0.59391771019677997</v>
      </c>
      <c r="N20" s="82">
        <v>0.59238754325259513</v>
      </c>
      <c r="O20" s="82">
        <v>0.59703417150225657</v>
      </c>
    </row>
    <row r="21" spans="1:15">
      <c r="A21" s="82" t="s">
        <v>526</v>
      </c>
      <c r="B21" s="82">
        <v>862</v>
      </c>
      <c r="C21" s="82">
        <v>879</v>
      </c>
      <c r="D21" s="82">
        <v>869</v>
      </c>
      <c r="E21" s="82">
        <v>877</v>
      </c>
      <c r="F21" s="82">
        <v>668</v>
      </c>
      <c r="G21" s="82">
        <v>661</v>
      </c>
      <c r="H21" s="82">
        <v>655</v>
      </c>
      <c r="I21" s="82">
        <v>619</v>
      </c>
      <c r="J21" s="82">
        <v>0.77494199535962882</v>
      </c>
      <c r="K21" s="82">
        <v>0.75199089874857794</v>
      </c>
      <c r="L21" s="82">
        <v>0.75373993095512082</v>
      </c>
      <c r="M21" s="82">
        <v>0.70581527936145949</v>
      </c>
      <c r="N21" s="82">
        <v>0.7601532567049808</v>
      </c>
      <c r="O21" s="82">
        <v>0.7371428571428571</v>
      </c>
    </row>
    <row r="22" spans="1:15">
      <c r="A22" s="82" t="s">
        <v>527</v>
      </c>
      <c r="B22" s="82">
        <v>475</v>
      </c>
      <c r="C22" s="82">
        <v>412</v>
      </c>
      <c r="D22" s="82">
        <v>383</v>
      </c>
      <c r="E22" s="82">
        <v>353</v>
      </c>
      <c r="F22" s="82">
        <v>299</v>
      </c>
      <c r="G22" s="82">
        <v>245</v>
      </c>
      <c r="H22" s="82">
        <v>252</v>
      </c>
      <c r="I22" s="82">
        <v>213</v>
      </c>
      <c r="J22" s="82">
        <v>0.6294736842105263</v>
      </c>
      <c r="K22" s="82">
        <v>0.59466019417475724</v>
      </c>
      <c r="L22" s="82">
        <v>0.65796344647519578</v>
      </c>
      <c r="M22" s="82">
        <v>0.60339943342776203</v>
      </c>
      <c r="N22" s="82">
        <v>0.62677165354330711</v>
      </c>
      <c r="O22" s="82">
        <v>0.61846689895470386</v>
      </c>
    </row>
    <row r="23" spans="1:15">
      <c r="A23" s="82" t="s">
        <v>528</v>
      </c>
      <c r="B23" s="82">
        <v>499</v>
      </c>
      <c r="C23" s="82">
        <v>527</v>
      </c>
      <c r="D23" s="82">
        <v>488</v>
      </c>
      <c r="E23" s="82">
        <v>486</v>
      </c>
      <c r="F23" s="82">
        <v>257</v>
      </c>
      <c r="G23" s="82">
        <v>235</v>
      </c>
      <c r="H23" s="82">
        <v>199</v>
      </c>
      <c r="I23" s="82">
        <v>211</v>
      </c>
      <c r="J23" s="82">
        <v>0.51503006012024044</v>
      </c>
      <c r="K23" s="82">
        <v>0.4459203036053131</v>
      </c>
      <c r="L23" s="82">
        <v>0.40778688524590162</v>
      </c>
      <c r="M23" s="82">
        <v>0.43415637860082307</v>
      </c>
      <c r="N23" s="82">
        <v>0.45640686922060764</v>
      </c>
      <c r="O23" s="82">
        <v>0.4297135243171219</v>
      </c>
    </row>
    <row r="24" spans="1:15">
      <c r="A24" s="82" t="s">
        <v>529</v>
      </c>
      <c r="B24" s="82">
        <v>421</v>
      </c>
      <c r="C24" s="82">
        <v>590</v>
      </c>
      <c r="D24" s="82">
        <v>694</v>
      </c>
      <c r="E24" s="82">
        <v>471</v>
      </c>
      <c r="F24" s="82">
        <v>253</v>
      </c>
      <c r="G24" s="82">
        <v>348</v>
      </c>
      <c r="H24" s="82">
        <v>384</v>
      </c>
      <c r="I24" s="82">
        <v>286</v>
      </c>
      <c r="J24" s="82">
        <v>0.60095011876484561</v>
      </c>
      <c r="K24" s="82">
        <v>0.5898305084745763</v>
      </c>
      <c r="L24" s="82">
        <v>0.55331412103746402</v>
      </c>
      <c r="M24" s="82">
        <v>0.60721868365180465</v>
      </c>
      <c r="N24" s="82">
        <v>0.57771260997067453</v>
      </c>
      <c r="O24" s="82">
        <v>0.58005698005698003</v>
      </c>
    </row>
    <row r="25" spans="1:15">
      <c r="A25" s="82" t="s">
        <v>530</v>
      </c>
      <c r="B25" s="82">
        <v>280</v>
      </c>
      <c r="C25" s="82">
        <v>282</v>
      </c>
      <c r="D25" s="82">
        <v>244</v>
      </c>
      <c r="E25" s="82">
        <v>233</v>
      </c>
      <c r="F25" s="82">
        <v>83</v>
      </c>
      <c r="G25" s="82">
        <v>84</v>
      </c>
      <c r="H25" s="82">
        <v>79</v>
      </c>
      <c r="I25" s="82">
        <v>91</v>
      </c>
      <c r="J25" s="82">
        <v>0.29642857142857143</v>
      </c>
      <c r="K25" s="82">
        <v>0.2978723404255319</v>
      </c>
      <c r="L25" s="82">
        <v>0.32377049180327871</v>
      </c>
      <c r="M25" s="82">
        <v>0.3905579399141631</v>
      </c>
      <c r="N25" s="82">
        <v>0.30521091811414391</v>
      </c>
      <c r="O25" s="82">
        <v>0.33465085638998682</v>
      </c>
    </row>
    <row r="26" spans="1:15">
      <c r="A26" s="82" t="s">
        <v>531</v>
      </c>
      <c r="B26" s="82">
        <v>286</v>
      </c>
      <c r="C26" s="82">
        <v>336</v>
      </c>
      <c r="D26" s="82">
        <v>329</v>
      </c>
      <c r="E26" s="82">
        <v>336</v>
      </c>
      <c r="F26" s="82">
        <v>103</v>
      </c>
      <c r="G26" s="82">
        <v>139</v>
      </c>
      <c r="H26" s="82">
        <v>143</v>
      </c>
      <c r="I26" s="82">
        <v>147</v>
      </c>
      <c r="J26" s="82">
        <v>0.36013986013986016</v>
      </c>
      <c r="K26" s="82">
        <v>0.41369047619047616</v>
      </c>
      <c r="L26" s="82">
        <v>0.43465045592705165</v>
      </c>
      <c r="M26" s="82">
        <v>0.4375</v>
      </c>
      <c r="N26" s="82">
        <v>0.40483701366982122</v>
      </c>
      <c r="O26" s="82">
        <v>0.42857142857142855</v>
      </c>
    </row>
  </sheetData>
  <pageMargins left="0.75" right="0.75" top="1" bottom="1" header="0.5" footer="0.5"/>
  <headerFooter alignWithMargins="0">
    <oddHeader>&amp;A</oddHeader>
    <oddFooter>Page &amp;P</oddFooter>
  </headerFooter>
</worksheet>
</file>

<file path=xl/worksheets/sheet43.xml><?xml version="1.0" encoding="utf-8"?>
<worksheet xmlns="http://schemas.openxmlformats.org/spreadsheetml/2006/main" xmlns:r="http://schemas.openxmlformats.org/officeDocument/2006/relationships">
  <dimension ref="A1:J26"/>
  <sheetViews>
    <sheetView workbookViewId="0">
      <selection activeCell="E1" sqref="E1"/>
    </sheetView>
  </sheetViews>
  <sheetFormatPr defaultRowHeight="15"/>
  <cols>
    <col min="1" max="16384" width="9.140625" style="82"/>
  </cols>
  <sheetData>
    <row r="1" spans="1:10">
      <c r="A1" s="82" t="s">
        <v>94</v>
      </c>
      <c r="B1" s="82" t="s">
        <v>642</v>
      </c>
      <c r="C1" s="82" t="s">
        <v>643</v>
      </c>
      <c r="D1" s="82" t="s">
        <v>644</v>
      </c>
      <c r="E1" s="82" t="s">
        <v>824</v>
      </c>
      <c r="F1" s="82" t="s">
        <v>645</v>
      </c>
      <c r="G1" s="82" t="s">
        <v>646</v>
      </c>
      <c r="H1" s="82" t="s">
        <v>647</v>
      </c>
      <c r="I1" s="82" t="s">
        <v>825</v>
      </c>
      <c r="J1" s="82" t="s">
        <v>826</v>
      </c>
    </row>
    <row r="2" spans="1:10">
      <c r="A2" s="82" t="s">
        <v>508</v>
      </c>
      <c r="B2" s="82">
        <v>44639512</v>
      </c>
      <c r="C2" s="82">
        <v>50982441</v>
      </c>
      <c r="D2" s="82">
        <v>49028922</v>
      </c>
      <c r="E2" s="82">
        <v>47843794</v>
      </c>
      <c r="F2" s="82">
        <v>71204107</v>
      </c>
      <c r="G2" s="82">
        <v>74033136</v>
      </c>
      <c r="H2" s="82">
        <v>72922059</v>
      </c>
      <c r="I2" s="82">
        <v>70383715</v>
      </c>
      <c r="J2" s="82">
        <v>0.67975658858018506</v>
      </c>
    </row>
    <row r="3" spans="1:10">
      <c r="A3" s="82" t="s">
        <v>509</v>
      </c>
      <c r="B3" s="82">
        <v>29646866</v>
      </c>
      <c r="C3" s="82">
        <v>32279194</v>
      </c>
      <c r="D3" s="82">
        <v>44959049</v>
      </c>
      <c r="E3" s="82">
        <v>46573606</v>
      </c>
      <c r="F3" s="82">
        <v>79430175</v>
      </c>
      <c r="G3" s="82">
        <v>87820690</v>
      </c>
      <c r="H3" s="82">
        <v>90883225</v>
      </c>
      <c r="I3" s="82">
        <v>93242047</v>
      </c>
      <c r="J3" s="82">
        <v>0.49949145796852784</v>
      </c>
    </row>
    <row r="4" spans="1:10">
      <c r="A4" s="82" t="s">
        <v>510</v>
      </c>
      <c r="B4" s="82">
        <v>17872375</v>
      </c>
      <c r="C4" s="82">
        <v>18180637</v>
      </c>
      <c r="D4" s="82">
        <v>21892459</v>
      </c>
      <c r="E4" s="82">
        <v>22142900</v>
      </c>
      <c r="F4" s="82">
        <v>38965691</v>
      </c>
      <c r="G4" s="82">
        <v>41276939</v>
      </c>
      <c r="H4" s="82">
        <v>43705498</v>
      </c>
      <c r="I4" s="82">
        <v>42939457</v>
      </c>
      <c r="J4" s="82">
        <v>0.5156772243300608</v>
      </c>
    </row>
    <row r="5" spans="1:10">
      <c r="A5" s="82" t="s">
        <v>511</v>
      </c>
      <c r="B5" s="82">
        <v>32798961</v>
      </c>
      <c r="C5" s="82">
        <v>32805770</v>
      </c>
      <c r="D5" s="82">
        <v>38560506</v>
      </c>
      <c r="E5" s="82">
        <v>45846028</v>
      </c>
      <c r="F5" s="82">
        <v>70074294</v>
      </c>
      <c r="G5" s="82">
        <v>72182464</v>
      </c>
      <c r="H5" s="82">
        <v>70217245</v>
      </c>
      <c r="I5" s="82">
        <v>81585216</v>
      </c>
      <c r="J5" s="82">
        <v>0.5619403888076977</v>
      </c>
    </row>
    <row r="6" spans="1:10">
      <c r="A6" s="82" t="s">
        <v>512</v>
      </c>
      <c r="B6" s="82">
        <v>21864361</v>
      </c>
      <c r="C6" s="82">
        <v>22047739</v>
      </c>
      <c r="D6" s="82">
        <v>18456512</v>
      </c>
      <c r="E6" s="82">
        <v>21502288</v>
      </c>
      <c r="F6" s="82">
        <v>37375241</v>
      </c>
      <c r="G6" s="82">
        <v>36413283</v>
      </c>
      <c r="H6" s="82">
        <v>32581301</v>
      </c>
      <c r="I6" s="82">
        <v>37900681</v>
      </c>
      <c r="J6" s="82">
        <v>0.56733249727095936</v>
      </c>
    </row>
    <row r="7" spans="1:10">
      <c r="A7" s="82" t="s">
        <v>513</v>
      </c>
      <c r="B7" s="82">
        <v>42560395</v>
      </c>
      <c r="C7" s="82">
        <v>42404326</v>
      </c>
      <c r="D7" s="82">
        <v>43920807</v>
      </c>
      <c r="E7" s="82">
        <v>46673352</v>
      </c>
      <c r="F7" s="82">
        <v>70216458</v>
      </c>
      <c r="G7" s="82">
        <v>69993082</v>
      </c>
      <c r="H7" s="82">
        <v>71841583</v>
      </c>
      <c r="I7" s="82">
        <v>75272296</v>
      </c>
      <c r="J7" s="82">
        <v>0.62006016131087593</v>
      </c>
    </row>
    <row r="8" spans="1:10">
      <c r="A8" s="82" t="s">
        <v>514</v>
      </c>
      <c r="B8" s="82">
        <v>13163387</v>
      </c>
      <c r="C8" s="82">
        <v>11892386</v>
      </c>
      <c r="D8" s="82">
        <v>14470216</v>
      </c>
      <c r="E8" s="82">
        <v>14508704</v>
      </c>
      <c r="F8" s="82">
        <v>30383179</v>
      </c>
      <c r="G8" s="82">
        <v>28687456</v>
      </c>
      <c r="H8" s="82">
        <v>30445720</v>
      </c>
      <c r="I8" s="82">
        <v>31462129</v>
      </c>
      <c r="J8" s="82">
        <v>0.46114819502519999</v>
      </c>
    </row>
    <row r="9" spans="1:10">
      <c r="A9" s="82" t="s">
        <v>515</v>
      </c>
      <c r="B9" s="82">
        <v>26425145</v>
      </c>
      <c r="C9" s="82">
        <v>27734847</v>
      </c>
      <c r="D9" s="82">
        <v>41664797</v>
      </c>
      <c r="E9" s="82">
        <v>41958210</v>
      </c>
      <c r="F9" s="82">
        <v>53508189</v>
      </c>
      <c r="G9" s="82">
        <v>56685743</v>
      </c>
      <c r="H9" s="82">
        <v>72186397</v>
      </c>
      <c r="I9" s="82">
        <v>71327088</v>
      </c>
      <c r="J9" s="82">
        <v>0.58825070778159338</v>
      </c>
    </row>
    <row r="10" spans="1:10">
      <c r="A10" s="82" t="s">
        <v>516</v>
      </c>
      <c r="B10" s="82">
        <v>8160283</v>
      </c>
      <c r="C10" s="82">
        <v>8782295</v>
      </c>
      <c r="D10" s="82">
        <v>11502604</v>
      </c>
      <c r="E10" s="82">
        <v>12374674</v>
      </c>
      <c r="F10" s="82">
        <v>21550407</v>
      </c>
      <c r="G10" s="82">
        <v>24327590</v>
      </c>
      <c r="H10" s="82">
        <v>25084443</v>
      </c>
      <c r="I10" s="82">
        <v>26296734</v>
      </c>
      <c r="J10" s="82">
        <v>0.47057836155622979</v>
      </c>
    </row>
    <row r="11" spans="1:10">
      <c r="A11" s="82" t="s">
        <v>517</v>
      </c>
      <c r="B11" s="82">
        <v>36721000</v>
      </c>
      <c r="C11" s="82">
        <v>45470000</v>
      </c>
      <c r="D11" s="82">
        <v>46728000</v>
      </c>
      <c r="E11" s="82">
        <v>49831000</v>
      </c>
      <c r="F11" s="82">
        <v>69096000</v>
      </c>
      <c r="G11" s="82">
        <v>88160000</v>
      </c>
      <c r="H11" s="82">
        <v>87036000</v>
      </c>
      <c r="I11" s="82">
        <v>91895000</v>
      </c>
      <c r="J11" s="82">
        <v>0.54226018825833833</v>
      </c>
    </row>
    <row r="12" spans="1:10">
      <c r="A12" s="82" t="s">
        <v>518</v>
      </c>
      <c r="B12" s="82">
        <v>38287017</v>
      </c>
      <c r="C12" s="82">
        <v>38168761</v>
      </c>
      <c r="D12" s="82">
        <v>51277691</v>
      </c>
      <c r="E12" s="82">
        <v>54898365</v>
      </c>
      <c r="F12" s="82">
        <v>72824566</v>
      </c>
      <c r="G12" s="82">
        <v>70626660</v>
      </c>
      <c r="H12" s="82">
        <v>80274727</v>
      </c>
      <c r="I12" s="82">
        <v>85266965</v>
      </c>
      <c r="J12" s="82">
        <v>0.64384096466902507</v>
      </c>
    </row>
    <row r="13" spans="1:10">
      <c r="A13" s="82" t="s">
        <v>519</v>
      </c>
      <c r="B13" s="82">
        <v>13649999</v>
      </c>
      <c r="C13" s="82">
        <v>15467126</v>
      </c>
      <c r="D13" s="82">
        <v>20911308</v>
      </c>
      <c r="E13" s="82">
        <v>21124669</v>
      </c>
      <c r="F13" s="82">
        <v>29479685</v>
      </c>
      <c r="G13" s="82">
        <v>31902197</v>
      </c>
      <c r="H13" s="82">
        <v>37269811</v>
      </c>
      <c r="I13" s="82">
        <v>36836627</v>
      </c>
      <c r="J13" s="82">
        <v>0.57346914526131831</v>
      </c>
    </row>
    <row r="14" spans="1:10">
      <c r="A14" s="82" t="s">
        <v>520</v>
      </c>
      <c r="B14" s="82">
        <v>79030033</v>
      </c>
      <c r="C14" s="82">
        <v>74397215</v>
      </c>
      <c r="D14" s="82">
        <v>68618330</v>
      </c>
      <c r="E14" s="82">
        <v>70453560</v>
      </c>
      <c r="F14" s="82">
        <v>129165456</v>
      </c>
      <c r="G14" s="82">
        <v>127312027</v>
      </c>
      <c r="H14" s="82">
        <v>118912834</v>
      </c>
      <c r="I14" s="82">
        <v>124749887</v>
      </c>
      <c r="J14" s="82">
        <v>0.56475850755680446</v>
      </c>
    </row>
    <row r="15" spans="1:10">
      <c r="A15" s="82" t="s">
        <v>521</v>
      </c>
      <c r="B15" s="82">
        <v>32373214</v>
      </c>
      <c r="C15" s="82">
        <v>32736163</v>
      </c>
      <c r="D15" s="82">
        <v>35684093</v>
      </c>
      <c r="E15" s="82">
        <v>37305770</v>
      </c>
      <c r="F15" s="82">
        <v>48687325</v>
      </c>
      <c r="G15" s="82">
        <v>51071765</v>
      </c>
      <c r="H15" s="82">
        <v>53414417</v>
      </c>
      <c r="I15" s="82">
        <v>56212255</v>
      </c>
      <c r="J15" s="82">
        <v>0.66365901883850775</v>
      </c>
    </row>
    <row r="16" spans="1:10">
      <c r="A16" s="82" t="s">
        <v>522</v>
      </c>
      <c r="B16" s="82">
        <v>18842197</v>
      </c>
      <c r="C16" s="82">
        <v>19479476</v>
      </c>
      <c r="D16" s="82">
        <v>27348436</v>
      </c>
      <c r="E16" s="82">
        <v>27900502</v>
      </c>
      <c r="F16" s="82">
        <v>46143743</v>
      </c>
      <c r="G16" s="82">
        <v>45108100</v>
      </c>
      <c r="H16" s="82">
        <v>49527344</v>
      </c>
      <c r="I16" s="82">
        <v>51218575</v>
      </c>
      <c r="J16" s="82">
        <v>0.54473405400286912</v>
      </c>
    </row>
    <row r="17" spans="1:10">
      <c r="A17" s="82" t="s">
        <v>523</v>
      </c>
      <c r="B17" s="82">
        <v>30756521</v>
      </c>
      <c r="C17" s="82">
        <v>32385420</v>
      </c>
      <c r="D17" s="82">
        <v>41131357</v>
      </c>
      <c r="E17" s="82">
        <v>42965031</v>
      </c>
      <c r="F17" s="82">
        <v>64752593</v>
      </c>
      <c r="G17" s="82">
        <v>67133145</v>
      </c>
      <c r="H17" s="82">
        <v>68877406</v>
      </c>
      <c r="I17" s="82">
        <v>72838171</v>
      </c>
      <c r="J17" s="82">
        <v>0.58986971268128086</v>
      </c>
    </row>
    <row r="18" spans="1:10">
      <c r="A18" s="82" t="s">
        <v>524</v>
      </c>
      <c r="B18" s="82">
        <v>11600887</v>
      </c>
      <c r="C18" s="82">
        <v>10767588</v>
      </c>
      <c r="D18" s="82">
        <v>12521987</v>
      </c>
      <c r="E18" s="82">
        <v>13647857</v>
      </c>
      <c r="F18" s="82">
        <v>23525753</v>
      </c>
      <c r="G18" s="82">
        <v>21826715</v>
      </c>
      <c r="H18" s="82">
        <v>25140721</v>
      </c>
      <c r="I18" s="82">
        <v>25232003</v>
      </c>
      <c r="J18" s="82">
        <v>0.54089471216375484</v>
      </c>
    </row>
    <row r="19" spans="1:10">
      <c r="A19" s="82" t="s">
        <v>314</v>
      </c>
      <c r="B19" s="82">
        <v>29716549</v>
      </c>
      <c r="C19" s="82">
        <v>36688070</v>
      </c>
      <c r="D19" s="82">
        <v>46420160</v>
      </c>
      <c r="E19" s="82">
        <v>45831875</v>
      </c>
      <c r="F19" s="82">
        <v>54513251</v>
      </c>
      <c r="G19" s="82">
        <v>67673085</v>
      </c>
      <c r="H19" s="82">
        <v>74192594</v>
      </c>
      <c r="I19" s="82">
        <v>73178013</v>
      </c>
      <c r="J19" s="82">
        <v>0.62630663393388397</v>
      </c>
    </row>
    <row r="20" spans="1:10">
      <c r="A20" s="82" t="s">
        <v>525</v>
      </c>
      <c r="B20" s="82">
        <v>16882000</v>
      </c>
      <c r="C20" s="82">
        <v>17620000</v>
      </c>
      <c r="D20" s="82">
        <v>20462000</v>
      </c>
      <c r="E20" s="82">
        <v>20643000</v>
      </c>
      <c r="F20" s="82">
        <v>30225000</v>
      </c>
      <c r="G20" s="82">
        <v>31697000</v>
      </c>
      <c r="H20" s="82">
        <v>32034000</v>
      </c>
      <c r="I20" s="82">
        <v>32616000</v>
      </c>
      <c r="J20" s="82">
        <v>0.63291022810890363</v>
      </c>
    </row>
    <row r="21" spans="1:10">
      <c r="A21" s="82" t="s">
        <v>526</v>
      </c>
      <c r="B21" s="82">
        <v>28771904</v>
      </c>
      <c r="C21" s="82">
        <v>27640894</v>
      </c>
      <c r="D21" s="82">
        <v>33360550</v>
      </c>
      <c r="E21" s="82">
        <v>31951968</v>
      </c>
      <c r="F21" s="82">
        <v>55297673</v>
      </c>
      <c r="G21" s="82">
        <v>52732705</v>
      </c>
      <c r="H21" s="82">
        <v>56714452</v>
      </c>
      <c r="I21" s="82">
        <v>58582397</v>
      </c>
      <c r="J21" s="82">
        <v>0.5454192664735108</v>
      </c>
    </row>
    <row r="22" spans="1:10">
      <c r="A22" s="82" t="s">
        <v>527</v>
      </c>
      <c r="B22" s="82">
        <v>13223128</v>
      </c>
      <c r="C22" s="82">
        <v>14681268</v>
      </c>
      <c r="D22" s="82">
        <v>15910703</v>
      </c>
      <c r="E22" s="82">
        <v>15465856</v>
      </c>
      <c r="F22" s="82">
        <v>31072315</v>
      </c>
      <c r="G22" s="82">
        <v>27356562</v>
      </c>
      <c r="H22" s="82">
        <v>28384683</v>
      </c>
      <c r="I22" s="82">
        <v>29331057</v>
      </c>
      <c r="J22" s="82">
        <v>0.5272860095018056</v>
      </c>
    </row>
    <row r="23" spans="1:10">
      <c r="A23" s="82" t="s">
        <v>528</v>
      </c>
      <c r="B23" s="82">
        <v>20568953</v>
      </c>
      <c r="C23" s="82">
        <v>19717812</v>
      </c>
      <c r="D23" s="82">
        <v>21126610</v>
      </c>
      <c r="E23" s="82">
        <v>21137187</v>
      </c>
      <c r="F23" s="82">
        <v>41243018</v>
      </c>
      <c r="G23" s="82">
        <v>43158439</v>
      </c>
      <c r="H23" s="82">
        <v>43762839</v>
      </c>
      <c r="I23" s="82">
        <v>45230995</v>
      </c>
      <c r="J23" s="82">
        <v>0.46731642759572278</v>
      </c>
    </row>
    <row r="24" spans="1:10">
      <c r="A24" s="82" t="s">
        <v>529</v>
      </c>
      <c r="B24" s="82">
        <v>33021025</v>
      </c>
      <c r="C24" s="82">
        <v>32343900</v>
      </c>
      <c r="D24" s="82">
        <v>35041491</v>
      </c>
      <c r="E24" s="82">
        <v>36802526</v>
      </c>
      <c r="F24" s="82">
        <v>56748717</v>
      </c>
      <c r="G24" s="82">
        <v>57776002</v>
      </c>
      <c r="H24" s="82">
        <v>54137350</v>
      </c>
      <c r="I24" s="82">
        <v>56968716</v>
      </c>
      <c r="J24" s="82">
        <v>0.64601290996272409</v>
      </c>
    </row>
    <row r="25" spans="1:10">
      <c r="A25" s="82" t="s">
        <v>530</v>
      </c>
      <c r="B25" s="82">
        <v>5261223</v>
      </c>
      <c r="C25" s="82">
        <v>5695809</v>
      </c>
      <c r="D25" s="82">
        <v>6844302</v>
      </c>
      <c r="E25" s="82">
        <v>6697404</v>
      </c>
      <c r="F25" s="82">
        <v>11392756</v>
      </c>
      <c r="G25" s="82">
        <v>11663936</v>
      </c>
      <c r="H25" s="82">
        <v>12397929</v>
      </c>
      <c r="I25" s="82">
        <v>12140081</v>
      </c>
      <c r="J25" s="82">
        <v>0.55167704399995354</v>
      </c>
    </row>
    <row r="26" spans="1:10">
      <c r="A26" s="82" t="s">
        <v>531</v>
      </c>
      <c r="B26" s="82">
        <v>16856158</v>
      </c>
      <c r="C26" s="82">
        <v>18984250</v>
      </c>
      <c r="D26" s="82">
        <v>24199195</v>
      </c>
      <c r="E26" s="82">
        <v>25189494</v>
      </c>
      <c r="F26" s="82">
        <v>35606296</v>
      </c>
      <c r="G26" s="82">
        <v>39226721</v>
      </c>
      <c r="H26" s="82">
        <v>43667693</v>
      </c>
      <c r="I26" s="82">
        <v>46602619</v>
      </c>
      <c r="J26" s="82">
        <v>0.54051670357839765</v>
      </c>
    </row>
  </sheetData>
  <pageMargins left="0.75" right="0.75" top="1" bottom="1" header="0.5" footer="0.5"/>
  <headerFooter alignWithMargins="0">
    <oddHeader>&amp;A</oddHeader>
    <oddFooter>Page &amp;P</oddFooter>
  </headerFooter>
</worksheet>
</file>

<file path=xl/worksheets/sheet44.xml><?xml version="1.0" encoding="utf-8"?>
<worksheet xmlns="http://schemas.openxmlformats.org/spreadsheetml/2006/main" xmlns:r="http://schemas.openxmlformats.org/officeDocument/2006/relationships">
  <dimension ref="A1:F26"/>
  <sheetViews>
    <sheetView workbookViewId="0">
      <selection activeCell="E1" sqref="E1"/>
    </sheetView>
  </sheetViews>
  <sheetFormatPr defaultRowHeight="15"/>
  <cols>
    <col min="1" max="16384" width="9.140625" style="82"/>
  </cols>
  <sheetData>
    <row r="1" spans="1:6">
      <c r="A1" s="82" t="s">
        <v>94</v>
      </c>
      <c r="B1" s="82" t="s">
        <v>660</v>
      </c>
      <c r="C1" s="82" t="s">
        <v>827</v>
      </c>
      <c r="D1" s="82" t="s">
        <v>661</v>
      </c>
      <c r="E1" s="82" t="s">
        <v>828</v>
      </c>
      <c r="F1" s="82" t="s">
        <v>829</v>
      </c>
    </row>
    <row r="2" spans="1:6">
      <c r="A2" s="82" t="s">
        <v>508</v>
      </c>
      <c r="B2" s="82">
        <v>65253497</v>
      </c>
      <c r="C2" s="82">
        <v>64839737</v>
      </c>
      <c r="D2" s="82">
        <v>5551</v>
      </c>
      <c r="E2" s="82">
        <v>5637</v>
      </c>
      <c r="F2" s="82">
        <v>-2.1500414062734834E-2</v>
      </c>
    </row>
    <row r="3" spans="1:6">
      <c r="A3" s="82" t="s">
        <v>509</v>
      </c>
      <c r="B3" s="82">
        <v>73384349</v>
      </c>
      <c r="C3" s="82">
        <v>74976344</v>
      </c>
      <c r="D3" s="82">
        <v>5015</v>
      </c>
      <c r="E3" s="82">
        <v>4997</v>
      </c>
      <c r="F3" s="82">
        <v>2.5374237284992669E-2</v>
      </c>
    </row>
    <row r="4" spans="1:6">
      <c r="A4" s="82" t="s">
        <v>510</v>
      </c>
      <c r="B4" s="82">
        <v>16695468</v>
      </c>
      <c r="C4" s="82">
        <v>17924953</v>
      </c>
      <c r="D4" s="82">
        <v>3513</v>
      </c>
      <c r="E4" s="82">
        <v>3577</v>
      </c>
      <c r="F4" s="82">
        <v>5.4432146340220221E-2</v>
      </c>
    </row>
    <row r="5" spans="1:6">
      <c r="A5" s="82" t="s">
        <v>511</v>
      </c>
      <c r="B5" s="82">
        <v>59011678</v>
      </c>
      <c r="C5" s="82">
        <v>68321524</v>
      </c>
      <c r="D5" s="82">
        <v>6307</v>
      </c>
      <c r="E5" s="82">
        <v>6358</v>
      </c>
      <c r="F5" s="82">
        <v>0.14847590649814671</v>
      </c>
    </row>
    <row r="6" spans="1:6">
      <c r="A6" s="82" t="s">
        <v>512</v>
      </c>
      <c r="B6" s="82">
        <v>29513591</v>
      </c>
      <c r="C6" s="82">
        <v>30660457</v>
      </c>
      <c r="D6" s="82">
        <v>3415</v>
      </c>
      <c r="E6" s="82">
        <v>3569</v>
      </c>
      <c r="F6" s="82">
        <v>-5.9671671685509967E-3</v>
      </c>
    </row>
    <row r="7" spans="1:6">
      <c r="A7" s="82" t="s">
        <v>513</v>
      </c>
      <c r="B7" s="82">
        <v>63045334</v>
      </c>
      <c r="C7" s="82">
        <v>65187085</v>
      </c>
      <c r="D7" s="82">
        <v>5493</v>
      </c>
      <c r="E7" s="82">
        <v>5338</v>
      </c>
      <c r="F7" s="82">
        <v>6.3995131183223836E-2</v>
      </c>
    </row>
    <row r="8" spans="1:6">
      <c r="A8" s="82" t="s">
        <v>514</v>
      </c>
      <c r="B8" s="82">
        <v>22791499</v>
      </c>
      <c r="C8" s="82">
        <v>26112251</v>
      </c>
      <c r="D8" s="82">
        <v>1811</v>
      </c>
      <c r="E8" s="82">
        <v>1846</v>
      </c>
      <c r="F8" s="82">
        <v>0.1239789442673498</v>
      </c>
    </row>
    <row r="9" spans="1:6">
      <c r="A9" s="82" t="s">
        <v>515</v>
      </c>
      <c r="B9" s="82">
        <v>51064157</v>
      </c>
      <c r="C9" s="82">
        <v>53003315</v>
      </c>
      <c r="D9" s="82">
        <v>5391</v>
      </c>
      <c r="E9" s="82">
        <v>5293</v>
      </c>
      <c r="F9" s="82">
        <v>5.719306065660474E-2</v>
      </c>
    </row>
    <row r="10" spans="1:6">
      <c r="A10" s="82" t="s">
        <v>516</v>
      </c>
      <c r="B10" s="82">
        <v>17111456</v>
      </c>
      <c r="C10" s="82">
        <v>18260815</v>
      </c>
      <c r="D10" s="82">
        <v>935</v>
      </c>
      <c r="E10" s="82">
        <v>917</v>
      </c>
      <c r="F10" s="82">
        <v>8.8116678075792473E-2</v>
      </c>
    </row>
    <row r="11" spans="1:6">
      <c r="A11" s="82" t="s">
        <v>517</v>
      </c>
      <c r="B11" s="82">
        <v>80826000</v>
      </c>
      <c r="C11" s="82">
        <v>83941000</v>
      </c>
      <c r="D11" s="82">
        <v>6072</v>
      </c>
      <c r="E11" s="82">
        <v>6099</v>
      </c>
      <c r="F11" s="82">
        <v>3.394201061935178E-2</v>
      </c>
    </row>
    <row r="12" spans="1:6">
      <c r="A12" s="82" t="s">
        <v>518</v>
      </c>
      <c r="B12" s="82">
        <v>67145947</v>
      </c>
      <c r="C12" s="82">
        <v>68904280</v>
      </c>
      <c r="D12" s="82">
        <v>5581</v>
      </c>
      <c r="E12" s="82">
        <v>5625</v>
      </c>
      <c r="F12" s="82">
        <v>1.8159672538057767E-2</v>
      </c>
    </row>
    <row r="13" spans="1:6">
      <c r="A13" s="82" t="s">
        <v>519</v>
      </c>
      <c r="B13" s="82">
        <v>26962221</v>
      </c>
      <c r="C13" s="82">
        <v>26112414</v>
      </c>
      <c r="D13" s="82">
        <v>3705</v>
      </c>
      <c r="E13" s="82">
        <v>3814</v>
      </c>
      <c r="F13" s="82">
        <v>-5.9196591582273306E-2</v>
      </c>
    </row>
    <row r="14" spans="1:6">
      <c r="A14" s="82" t="s">
        <v>520</v>
      </c>
      <c r="B14" s="82">
        <v>92388338</v>
      </c>
      <c r="C14" s="82">
        <v>98308482</v>
      </c>
      <c r="D14" s="82">
        <v>7364</v>
      </c>
      <c r="E14" s="82">
        <v>7466</v>
      </c>
      <c r="F14" s="82">
        <v>4.9541534098396629E-2</v>
      </c>
    </row>
    <row r="15" spans="1:6">
      <c r="A15" s="82" t="s">
        <v>521</v>
      </c>
      <c r="B15" s="82">
        <v>37305857</v>
      </c>
      <c r="C15" s="82">
        <v>40407344</v>
      </c>
      <c r="D15" s="82">
        <v>4464</v>
      </c>
      <c r="E15" s="82">
        <v>4693</v>
      </c>
      <c r="F15" s="82">
        <v>3.0283905264723819E-2</v>
      </c>
    </row>
    <row r="16" spans="1:6">
      <c r="A16" s="82" t="s">
        <v>522</v>
      </c>
      <c r="B16" s="82">
        <v>40645569</v>
      </c>
      <c r="C16" s="82">
        <v>41411812</v>
      </c>
      <c r="D16" s="82">
        <v>2163</v>
      </c>
      <c r="E16" s="82">
        <v>2077</v>
      </c>
      <c r="F16" s="82">
        <v>6.1038271203487843E-2</v>
      </c>
    </row>
    <row r="17" spans="1:6">
      <c r="A17" s="82" t="s">
        <v>523</v>
      </c>
      <c r="B17" s="82">
        <v>55027167</v>
      </c>
      <c r="C17" s="82">
        <v>53843398</v>
      </c>
      <c r="D17" s="82">
        <v>4876</v>
      </c>
      <c r="E17" s="82">
        <v>4849</v>
      </c>
      <c r="F17" s="82">
        <v>-1.6064073079536261E-2</v>
      </c>
    </row>
    <row r="18" spans="1:6">
      <c r="A18" s="82" t="s">
        <v>524</v>
      </c>
      <c r="B18" s="82">
        <v>22229669</v>
      </c>
      <c r="C18" s="82">
        <v>23478182</v>
      </c>
      <c r="D18" s="82">
        <v>1630</v>
      </c>
      <c r="E18" s="82">
        <v>1762</v>
      </c>
      <c r="F18" s="82">
        <v>-2.2958143904036013E-2</v>
      </c>
    </row>
    <row r="19" spans="1:6">
      <c r="A19" s="82" t="s">
        <v>314</v>
      </c>
      <c r="B19" s="82">
        <v>44497330</v>
      </c>
      <c r="C19" s="82">
        <v>45192842</v>
      </c>
      <c r="D19" s="82">
        <v>3798</v>
      </c>
      <c r="E19" s="82">
        <v>3908</v>
      </c>
      <c r="F19" s="82">
        <v>-1.2956924552432187E-2</v>
      </c>
    </row>
    <row r="20" spans="1:6">
      <c r="A20" s="82" t="s">
        <v>525</v>
      </c>
      <c r="B20" s="82">
        <v>23975000</v>
      </c>
      <c r="C20" s="82">
        <v>24307000</v>
      </c>
      <c r="D20" s="82">
        <v>2127</v>
      </c>
      <c r="E20" s="82">
        <v>2132</v>
      </c>
      <c r="F20" s="82">
        <v>1.1470066340993935E-2</v>
      </c>
    </row>
    <row r="21" spans="1:6">
      <c r="A21" s="82" t="s">
        <v>526</v>
      </c>
      <c r="B21" s="82">
        <v>51360304</v>
      </c>
      <c r="C21" s="82">
        <v>51968299</v>
      </c>
      <c r="D21" s="82">
        <v>4684</v>
      </c>
      <c r="E21" s="82">
        <v>4640</v>
      </c>
      <c r="F21" s="82">
        <v>2.1432852799018243E-2</v>
      </c>
    </row>
    <row r="22" spans="1:6">
      <c r="A22" s="82" t="s">
        <v>527</v>
      </c>
      <c r="B22" s="82">
        <v>26824788</v>
      </c>
      <c r="C22" s="82">
        <v>27297547</v>
      </c>
      <c r="D22" s="82">
        <v>1672</v>
      </c>
      <c r="E22" s="82">
        <v>1749</v>
      </c>
      <c r="F22" s="82">
        <v>-2.7177094512066173E-2</v>
      </c>
    </row>
    <row r="23" spans="1:6">
      <c r="A23" s="82" t="s">
        <v>528</v>
      </c>
      <c r="B23" s="82">
        <v>32520803</v>
      </c>
      <c r="C23" s="82">
        <v>33637538</v>
      </c>
      <c r="D23" s="82">
        <v>2842</v>
      </c>
      <c r="E23" s="82">
        <v>2827</v>
      </c>
      <c r="F23" s="82">
        <v>3.9827277294183283E-2</v>
      </c>
    </row>
    <row r="24" spans="1:6">
      <c r="A24" s="82" t="s">
        <v>529</v>
      </c>
      <c r="B24" s="82">
        <v>51819332</v>
      </c>
      <c r="C24" s="82">
        <v>53500894</v>
      </c>
      <c r="D24" s="82">
        <v>3430</v>
      </c>
      <c r="E24" s="82">
        <v>3483</v>
      </c>
      <c r="F24" s="82">
        <v>1.6739917709301E-2</v>
      </c>
    </row>
    <row r="25" spans="1:6">
      <c r="A25" s="82" t="s">
        <v>530</v>
      </c>
      <c r="B25" s="82">
        <v>10500204</v>
      </c>
      <c r="C25" s="82">
        <v>9466073</v>
      </c>
      <c r="D25" s="82">
        <v>1048</v>
      </c>
      <c r="E25" s="82">
        <v>1018</v>
      </c>
      <c r="F25" s="82">
        <v>-7.1919565190388099E-2</v>
      </c>
    </row>
    <row r="26" spans="1:6">
      <c r="A26" s="82" t="s">
        <v>531</v>
      </c>
      <c r="B26" s="82">
        <v>33131890</v>
      </c>
      <c r="C26" s="82">
        <v>32984492</v>
      </c>
      <c r="D26" s="82">
        <v>2398</v>
      </c>
      <c r="E26" s="82">
        <v>2449</v>
      </c>
      <c r="F26" s="82">
        <v>-2.518100602664039E-2</v>
      </c>
    </row>
  </sheetData>
  <pageMargins left="0.75" right="0.75" top="1" bottom="1" header="0.5" footer="0.5"/>
  <headerFooter alignWithMargins="0">
    <oddHeader>&amp;A</oddHeader>
    <oddFooter>Page &amp;P</oddFooter>
  </headerFooter>
</worksheet>
</file>

<file path=xl/worksheets/sheet45.xml><?xml version="1.0" encoding="utf-8"?>
<worksheet xmlns="http://schemas.openxmlformats.org/spreadsheetml/2006/main" xmlns:r="http://schemas.openxmlformats.org/officeDocument/2006/relationships">
  <dimension ref="A1:O16"/>
  <sheetViews>
    <sheetView workbookViewId="0">
      <selection activeCell="E1" sqref="E1"/>
    </sheetView>
  </sheetViews>
  <sheetFormatPr defaultRowHeight="15"/>
  <cols>
    <col min="1" max="16384" width="9.140625" style="82"/>
  </cols>
  <sheetData>
    <row r="1" spans="1:15">
      <c r="A1" s="82" t="s">
        <v>94</v>
      </c>
      <c r="B1" s="82" t="s">
        <v>95</v>
      </c>
      <c r="C1" s="82" t="s">
        <v>96</v>
      </c>
      <c r="D1" s="82" t="s">
        <v>97</v>
      </c>
      <c r="E1" s="82" t="s">
        <v>815</v>
      </c>
      <c r="F1" s="82" t="s">
        <v>98</v>
      </c>
      <c r="G1" s="82" t="s">
        <v>99</v>
      </c>
      <c r="H1" s="82" t="s">
        <v>100</v>
      </c>
      <c r="I1" s="82" t="s">
        <v>816</v>
      </c>
      <c r="J1" s="82" t="s">
        <v>101</v>
      </c>
      <c r="K1" s="82" t="s">
        <v>102</v>
      </c>
      <c r="L1" s="82" t="s">
        <v>103</v>
      </c>
      <c r="M1" s="82" t="s">
        <v>817</v>
      </c>
      <c r="N1" s="82" t="s">
        <v>737</v>
      </c>
      <c r="O1" s="82" t="s">
        <v>738</v>
      </c>
    </row>
    <row r="2" spans="1:15">
      <c r="A2" s="82" t="s">
        <v>617</v>
      </c>
      <c r="B2" s="82">
        <v>1427</v>
      </c>
      <c r="C2" s="82">
        <v>1586</v>
      </c>
      <c r="D2" s="82">
        <v>1479</v>
      </c>
      <c r="E2" s="82">
        <v>1501</v>
      </c>
      <c r="F2" s="82">
        <v>1025</v>
      </c>
      <c r="G2" s="82">
        <v>1152</v>
      </c>
      <c r="H2" s="82">
        <v>1070</v>
      </c>
      <c r="I2" s="82">
        <v>1090</v>
      </c>
      <c r="J2" s="82">
        <v>0.71829011913104412</v>
      </c>
      <c r="K2" s="82">
        <v>0.7263556116015133</v>
      </c>
      <c r="L2" s="82">
        <v>0.72346179851250847</v>
      </c>
      <c r="M2" s="82">
        <v>0.72618254497001999</v>
      </c>
      <c r="N2" s="82">
        <v>0.7228406055209261</v>
      </c>
      <c r="O2" s="82">
        <v>0.72536136662286466</v>
      </c>
    </row>
    <row r="3" spans="1:15">
      <c r="A3" s="82" t="s">
        <v>532</v>
      </c>
      <c r="B3" s="82">
        <v>735</v>
      </c>
      <c r="C3" s="82">
        <v>750</v>
      </c>
      <c r="D3" s="82">
        <v>787</v>
      </c>
      <c r="E3" s="82">
        <v>855</v>
      </c>
      <c r="F3" s="82">
        <v>507</v>
      </c>
      <c r="G3" s="82">
        <v>538</v>
      </c>
      <c r="H3" s="82">
        <v>568</v>
      </c>
      <c r="I3" s="82">
        <v>580</v>
      </c>
      <c r="J3" s="82">
        <v>0.68979591836734699</v>
      </c>
      <c r="K3" s="82">
        <v>0.71733333333333338</v>
      </c>
      <c r="L3" s="82">
        <v>0.72172808132147392</v>
      </c>
      <c r="M3" s="82">
        <v>0.67836257309941517</v>
      </c>
      <c r="N3" s="82">
        <v>0.70994718309859151</v>
      </c>
      <c r="O3" s="82">
        <v>0.70484949832775923</v>
      </c>
    </row>
    <row r="4" spans="1:15">
      <c r="A4" s="82" t="s">
        <v>151</v>
      </c>
      <c r="B4" s="82">
        <v>746</v>
      </c>
      <c r="C4" s="82">
        <v>655</v>
      </c>
      <c r="D4" s="82">
        <v>660</v>
      </c>
      <c r="E4" s="82">
        <v>616</v>
      </c>
      <c r="F4" s="82">
        <v>514</v>
      </c>
      <c r="G4" s="82">
        <v>449</v>
      </c>
      <c r="H4" s="82">
        <v>482</v>
      </c>
      <c r="I4" s="82">
        <v>425</v>
      </c>
      <c r="J4" s="82">
        <v>0.68900804289544237</v>
      </c>
      <c r="K4" s="82">
        <v>0.68549618320610683</v>
      </c>
      <c r="L4" s="82">
        <v>0.73030303030303034</v>
      </c>
      <c r="M4" s="82">
        <v>0.68993506493506496</v>
      </c>
      <c r="N4" s="82">
        <v>0.70111596312469671</v>
      </c>
      <c r="O4" s="82">
        <v>0.70222682547902637</v>
      </c>
    </row>
    <row r="5" spans="1:15">
      <c r="A5" s="82" t="s">
        <v>533</v>
      </c>
      <c r="B5" s="82">
        <v>759</v>
      </c>
      <c r="C5" s="82">
        <v>765</v>
      </c>
      <c r="D5" s="82">
        <v>826</v>
      </c>
      <c r="E5" s="82">
        <v>822</v>
      </c>
      <c r="F5" s="82">
        <v>561</v>
      </c>
      <c r="G5" s="82">
        <v>521</v>
      </c>
      <c r="H5" s="82">
        <v>570</v>
      </c>
      <c r="I5" s="82">
        <v>520</v>
      </c>
      <c r="J5" s="82">
        <v>0.73913043478260865</v>
      </c>
      <c r="K5" s="82">
        <v>0.68104575163398695</v>
      </c>
      <c r="L5" s="82">
        <v>0.69007263922518158</v>
      </c>
      <c r="M5" s="82">
        <v>0.63260340632603407</v>
      </c>
      <c r="N5" s="82">
        <v>0.70297872340425527</v>
      </c>
      <c r="O5" s="82">
        <v>0.66763365105677575</v>
      </c>
    </row>
    <row r="6" spans="1:15">
      <c r="A6" s="82" t="s">
        <v>15</v>
      </c>
      <c r="B6" s="82">
        <v>2613</v>
      </c>
      <c r="C6" s="82">
        <v>2535</v>
      </c>
      <c r="D6" s="82">
        <v>2628</v>
      </c>
      <c r="E6" s="82">
        <v>2647</v>
      </c>
      <c r="F6" s="82">
        <v>1930</v>
      </c>
      <c r="G6" s="82">
        <v>1934</v>
      </c>
      <c r="H6" s="82">
        <v>1931</v>
      </c>
      <c r="I6" s="82">
        <v>1995</v>
      </c>
      <c r="J6" s="82">
        <v>0.73861461921163418</v>
      </c>
      <c r="K6" s="82">
        <v>0.76291913214990137</v>
      </c>
      <c r="L6" s="82">
        <v>0.734779299847793</v>
      </c>
      <c r="M6" s="82">
        <v>0.7536834151870041</v>
      </c>
      <c r="N6" s="82">
        <v>0.74524176954732513</v>
      </c>
      <c r="O6" s="82">
        <v>0.75032010243277847</v>
      </c>
    </row>
    <row r="7" spans="1:15">
      <c r="A7" s="82" t="s">
        <v>20</v>
      </c>
      <c r="B7" s="82">
        <v>1519</v>
      </c>
      <c r="C7" s="82">
        <v>1519</v>
      </c>
      <c r="D7" s="82">
        <v>1551</v>
      </c>
      <c r="E7" s="82">
        <v>1454</v>
      </c>
      <c r="F7" s="82">
        <v>1071</v>
      </c>
      <c r="G7" s="82">
        <v>1090</v>
      </c>
      <c r="H7" s="82">
        <v>1092</v>
      </c>
      <c r="I7" s="82">
        <v>1008</v>
      </c>
      <c r="J7" s="82">
        <v>0.70506912442396308</v>
      </c>
      <c r="K7" s="82">
        <v>0.71757735352205398</v>
      </c>
      <c r="L7" s="82">
        <v>0.7040618955512572</v>
      </c>
      <c r="M7" s="82">
        <v>0.69325997248968363</v>
      </c>
      <c r="N7" s="82">
        <v>0.70886903464807149</v>
      </c>
      <c r="O7" s="82">
        <v>0.70512820512820518</v>
      </c>
    </row>
    <row r="8" spans="1:15">
      <c r="A8" s="82" t="s">
        <v>534</v>
      </c>
      <c r="B8" s="82">
        <v>997</v>
      </c>
      <c r="C8" s="82">
        <v>1018</v>
      </c>
      <c r="D8" s="82">
        <v>990</v>
      </c>
      <c r="E8" s="82">
        <v>1077</v>
      </c>
      <c r="F8" s="82">
        <v>735</v>
      </c>
      <c r="G8" s="82">
        <v>764</v>
      </c>
      <c r="H8" s="82">
        <v>721</v>
      </c>
      <c r="I8" s="82">
        <v>781</v>
      </c>
      <c r="J8" s="82">
        <v>0.7372116349047142</v>
      </c>
      <c r="K8" s="82">
        <v>0.75049115913555997</v>
      </c>
      <c r="L8" s="82">
        <v>0.72828282828282831</v>
      </c>
      <c r="M8" s="82">
        <v>0.72516248839368613</v>
      </c>
      <c r="N8" s="82">
        <v>0.73876871880199668</v>
      </c>
      <c r="O8" s="82">
        <v>0.73452188006482977</v>
      </c>
    </row>
    <row r="9" spans="1:15">
      <c r="A9" s="82" t="s">
        <v>22</v>
      </c>
      <c r="B9" s="82">
        <v>1651</v>
      </c>
      <c r="C9" s="82">
        <v>1678</v>
      </c>
      <c r="D9" s="82">
        <v>1644</v>
      </c>
      <c r="E9" s="82">
        <v>1807</v>
      </c>
      <c r="F9" s="82">
        <v>1182</v>
      </c>
      <c r="G9" s="82">
        <v>1244</v>
      </c>
      <c r="H9" s="82">
        <v>1135</v>
      </c>
      <c r="I9" s="82">
        <v>1284</v>
      </c>
      <c r="J9" s="82">
        <v>0.71592973955178685</v>
      </c>
      <c r="K9" s="82">
        <v>0.74135876042908222</v>
      </c>
      <c r="L9" s="82">
        <v>0.69038929440389296</v>
      </c>
      <c r="M9" s="82">
        <v>0.71057000553403427</v>
      </c>
      <c r="N9" s="82">
        <v>0.71606676050673634</v>
      </c>
      <c r="O9" s="82">
        <v>0.71417430298303763</v>
      </c>
    </row>
    <row r="10" spans="1:15">
      <c r="A10" s="82" t="s">
        <v>56</v>
      </c>
      <c r="B10" s="82">
        <v>1837</v>
      </c>
      <c r="C10" s="82">
        <v>1902</v>
      </c>
      <c r="D10" s="82">
        <v>1912</v>
      </c>
      <c r="E10" s="82">
        <v>2025</v>
      </c>
      <c r="F10" s="82">
        <v>1333</v>
      </c>
      <c r="G10" s="82">
        <v>1341</v>
      </c>
      <c r="H10" s="82">
        <v>1374</v>
      </c>
      <c r="I10" s="82">
        <v>1423</v>
      </c>
      <c r="J10" s="82">
        <v>0.72563962983124664</v>
      </c>
      <c r="K10" s="82">
        <v>0.70504731861198733</v>
      </c>
      <c r="L10" s="82">
        <v>0.71861924686192469</v>
      </c>
      <c r="M10" s="82">
        <v>0.70271604938271603</v>
      </c>
      <c r="N10" s="82">
        <v>0.71633339231994342</v>
      </c>
      <c r="O10" s="82">
        <v>0.70868299366329846</v>
      </c>
    </row>
    <row r="11" spans="1:15">
      <c r="A11" s="82" t="s">
        <v>535</v>
      </c>
      <c r="B11" s="82">
        <v>2270</v>
      </c>
      <c r="C11" s="82">
        <v>2330</v>
      </c>
      <c r="D11" s="82">
        <v>2301</v>
      </c>
      <c r="E11" s="82">
        <v>2210</v>
      </c>
      <c r="F11" s="82">
        <v>1657</v>
      </c>
      <c r="G11" s="82">
        <v>1644</v>
      </c>
      <c r="H11" s="82">
        <v>1677</v>
      </c>
      <c r="I11" s="82">
        <v>1522</v>
      </c>
      <c r="J11" s="82">
        <v>0.72995594713656387</v>
      </c>
      <c r="K11" s="82">
        <v>0.70557939914163093</v>
      </c>
      <c r="L11" s="82">
        <v>0.72881355932203384</v>
      </c>
      <c r="M11" s="82">
        <v>0.68868778280542986</v>
      </c>
      <c r="N11" s="82">
        <v>0.72134473264744237</v>
      </c>
      <c r="O11" s="82">
        <v>0.70793743604736148</v>
      </c>
    </row>
    <row r="12" spans="1:15">
      <c r="A12" s="82" t="s">
        <v>536</v>
      </c>
      <c r="B12" s="82">
        <v>915</v>
      </c>
      <c r="C12" s="82">
        <v>1019</v>
      </c>
      <c r="D12" s="82">
        <v>957</v>
      </c>
      <c r="E12" s="82">
        <v>1124</v>
      </c>
      <c r="F12" s="82">
        <v>719</v>
      </c>
      <c r="G12" s="82">
        <v>843</v>
      </c>
      <c r="H12" s="82">
        <v>783</v>
      </c>
      <c r="I12" s="82">
        <v>869</v>
      </c>
      <c r="J12" s="82">
        <v>0.78579234972677592</v>
      </c>
      <c r="K12" s="82">
        <v>0.82728164867517173</v>
      </c>
      <c r="L12" s="82">
        <v>0.81818181818181823</v>
      </c>
      <c r="M12" s="82">
        <v>0.77313167259786475</v>
      </c>
      <c r="N12" s="82">
        <v>0.81113801452784506</v>
      </c>
      <c r="O12" s="82">
        <v>0.80483870967741933</v>
      </c>
    </row>
    <row r="13" spans="1:15">
      <c r="A13" s="82" t="s">
        <v>73</v>
      </c>
      <c r="B13" s="82">
        <v>1603</v>
      </c>
      <c r="C13" s="82">
        <v>1755</v>
      </c>
      <c r="D13" s="82">
        <v>1753</v>
      </c>
      <c r="E13" s="82">
        <v>1720</v>
      </c>
      <c r="F13" s="82">
        <v>1108</v>
      </c>
      <c r="G13" s="82">
        <v>1256</v>
      </c>
      <c r="H13" s="82">
        <v>1285</v>
      </c>
      <c r="I13" s="82">
        <v>1254</v>
      </c>
      <c r="J13" s="82">
        <v>0.69120399251403619</v>
      </c>
      <c r="K13" s="82">
        <v>0.71566951566951564</v>
      </c>
      <c r="L13" s="82">
        <v>0.73302909298345698</v>
      </c>
      <c r="M13" s="82">
        <v>0.72906976744186047</v>
      </c>
      <c r="N13" s="82">
        <v>0.71395030326746234</v>
      </c>
      <c r="O13" s="82">
        <v>0.72589900535577656</v>
      </c>
    </row>
    <row r="14" spans="1:15">
      <c r="A14" s="82" t="s">
        <v>350</v>
      </c>
      <c r="B14" s="82">
        <v>1934</v>
      </c>
      <c r="C14" s="82">
        <v>1976</v>
      </c>
      <c r="D14" s="82">
        <v>1917</v>
      </c>
      <c r="E14" s="82">
        <v>1934</v>
      </c>
      <c r="F14" s="82">
        <v>1608</v>
      </c>
      <c r="G14" s="82">
        <v>1627</v>
      </c>
      <c r="H14" s="82">
        <v>1582</v>
      </c>
      <c r="I14" s="82">
        <v>1586</v>
      </c>
      <c r="J14" s="82">
        <v>0.83143743536711479</v>
      </c>
      <c r="K14" s="82">
        <v>0.82338056680161942</v>
      </c>
      <c r="L14" s="82">
        <v>0.82524778299426182</v>
      </c>
      <c r="M14" s="82">
        <v>0.8200620475698035</v>
      </c>
      <c r="N14" s="82">
        <v>0.82666895486528236</v>
      </c>
      <c r="O14" s="82">
        <v>0.82289342714947655</v>
      </c>
    </row>
    <row r="15" spans="1:15">
      <c r="A15" s="82" t="s">
        <v>389</v>
      </c>
      <c r="B15" s="82">
        <v>1948</v>
      </c>
      <c r="C15" s="82">
        <v>1807</v>
      </c>
      <c r="D15" s="82">
        <v>1636</v>
      </c>
      <c r="E15" s="82">
        <v>1746</v>
      </c>
      <c r="F15" s="82">
        <v>1425</v>
      </c>
      <c r="G15" s="82">
        <v>1330</v>
      </c>
      <c r="H15" s="82">
        <v>1191</v>
      </c>
      <c r="I15" s="82">
        <v>1246</v>
      </c>
      <c r="J15" s="82">
        <v>0.73151950718685832</v>
      </c>
      <c r="K15" s="82">
        <v>0.73602656336469285</v>
      </c>
      <c r="L15" s="82">
        <v>0.72799511002444983</v>
      </c>
      <c r="M15" s="82">
        <v>0.71363115693012602</v>
      </c>
      <c r="N15" s="82">
        <v>0.73196067519940644</v>
      </c>
      <c r="O15" s="82">
        <v>0.72595875891308537</v>
      </c>
    </row>
    <row r="16" spans="1:15">
      <c r="A16" s="82" t="s">
        <v>394</v>
      </c>
      <c r="B16" s="82">
        <v>1718</v>
      </c>
      <c r="C16" s="82">
        <v>1865</v>
      </c>
      <c r="D16" s="82">
        <v>1795</v>
      </c>
      <c r="E16" s="82">
        <v>1615</v>
      </c>
      <c r="F16" s="82">
        <v>1269</v>
      </c>
      <c r="G16" s="82">
        <v>1396</v>
      </c>
      <c r="H16" s="82">
        <v>1346</v>
      </c>
      <c r="I16" s="82">
        <v>1270</v>
      </c>
      <c r="J16" s="82">
        <v>0.73864959254947615</v>
      </c>
      <c r="K16" s="82">
        <v>0.74852546916890084</v>
      </c>
      <c r="L16" s="82">
        <v>0.74986072423398331</v>
      </c>
      <c r="M16" s="82">
        <v>0.78637770897832815</v>
      </c>
      <c r="N16" s="82">
        <v>0.74581628858311644</v>
      </c>
      <c r="O16" s="82">
        <v>0.76056872037914691</v>
      </c>
    </row>
  </sheetData>
  <pageMargins left="0.75" right="0.75" top="1" bottom="1" header="0.5" footer="0.5"/>
  <headerFooter alignWithMargins="0">
    <oddHeader>&amp;A</oddHeader>
    <oddFooter>Page &amp;P</oddFooter>
  </headerFooter>
</worksheet>
</file>

<file path=xl/worksheets/sheet46.xml><?xml version="1.0" encoding="utf-8"?>
<worksheet xmlns="http://schemas.openxmlformats.org/spreadsheetml/2006/main" xmlns:r="http://schemas.openxmlformats.org/officeDocument/2006/relationships">
  <dimension ref="A1:M16"/>
  <sheetViews>
    <sheetView workbookViewId="0">
      <selection activeCell="E1" sqref="E1"/>
    </sheetView>
  </sheetViews>
  <sheetFormatPr defaultRowHeight="15"/>
  <cols>
    <col min="1" max="16384" width="9.140625" style="82"/>
  </cols>
  <sheetData>
    <row r="1" spans="1:13">
      <c r="A1" s="82" t="s">
        <v>94</v>
      </c>
      <c r="B1" s="82" t="s">
        <v>402</v>
      </c>
      <c r="C1" s="82" t="s">
        <v>403</v>
      </c>
      <c r="D1" s="82" t="s">
        <v>404</v>
      </c>
      <c r="E1" s="82" t="s">
        <v>818</v>
      </c>
      <c r="F1" s="82" t="s">
        <v>405</v>
      </c>
      <c r="G1" s="82" t="s">
        <v>406</v>
      </c>
      <c r="H1" s="82" t="s">
        <v>407</v>
      </c>
      <c r="I1" s="82" t="s">
        <v>819</v>
      </c>
      <c r="J1" s="82" t="s">
        <v>408</v>
      </c>
      <c r="K1" s="82" t="s">
        <v>409</v>
      </c>
      <c r="L1" s="82" t="s">
        <v>410</v>
      </c>
      <c r="M1" s="82" t="s">
        <v>820</v>
      </c>
    </row>
    <row r="2" spans="1:13">
      <c r="A2" s="82" t="s">
        <v>617</v>
      </c>
      <c r="B2" s="82">
        <v>2237</v>
      </c>
      <c r="C2" s="82">
        <v>2354</v>
      </c>
      <c r="D2" s="82">
        <v>2478</v>
      </c>
      <c r="E2" s="82">
        <v>2618</v>
      </c>
      <c r="F2" s="82">
        <v>2434</v>
      </c>
      <c r="G2" s="82">
        <v>2531</v>
      </c>
      <c r="H2" s="82">
        <v>2675.5</v>
      </c>
      <c r="I2" s="82">
        <v>2854.5</v>
      </c>
      <c r="J2" s="82">
        <v>394</v>
      </c>
      <c r="K2" s="82">
        <v>354</v>
      </c>
      <c r="L2" s="82">
        <v>395</v>
      </c>
      <c r="M2" s="82">
        <v>473</v>
      </c>
    </row>
    <row r="3" spans="1:13">
      <c r="A3" s="82" t="s">
        <v>532</v>
      </c>
      <c r="B3" s="82">
        <v>983</v>
      </c>
      <c r="C3" s="82">
        <v>911</v>
      </c>
      <c r="D3" s="82">
        <v>974</v>
      </c>
      <c r="E3" s="82">
        <v>1052</v>
      </c>
      <c r="F3" s="82">
        <v>1094.5</v>
      </c>
      <c r="G3" s="82">
        <v>1003</v>
      </c>
      <c r="H3" s="82">
        <v>1057.5</v>
      </c>
      <c r="I3" s="82">
        <v>1147</v>
      </c>
      <c r="J3" s="82">
        <v>223</v>
      </c>
      <c r="K3" s="82">
        <v>184</v>
      </c>
      <c r="L3" s="82">
        <v>167</v>
      </c>
      <c r="M3" s="82">
        <v>190</v>
      </c>
    </row>
    <row r="4" spans="1:13">
      <c r="A4" s="82" t="s">
        <v>151</v>
      </c>
      <c r="B4" s="82">
        <v>1492</v>
      </c>
      <c r="C4" s="82">
        <v>1447</v>
      </c>
      <c r="D4" s="82">
        <v>1421</v>
      </c>
      <c r="E4" s="82">
        <v>1422</v>
      </c>
      <c r="F4" s="82">
        <v>1554</v>
      </c>
      <c r="G4" s="82">
        <v>1520.5</v>
      </c>
      <c r="H4" s="82">
        <v>1465.5</v>
      </c>
      <c r="I4" s="82">
        <v>1497.5</v>
      </c>
      <c r="J4" s="82">
        <v>124</v>
      </c>
      <c r="K4" s="82">
        <v>147</v>
      </c>
      <c r="L4" s="82">
        <v>89</v>
      </c>
      <c r="M4" s="82">
        <v>151</v>
      </c>
    </row>
    <row r="5" spans="1:13">
      <c r="A5" s="82" t="s">
        <v>533</v>
      </c>
      <c r="B5" s="82">
        <v>2309</v>
      </c>
      <c r="C5" s="82">
        <v>2366</v>
      </c>
      <c r="D5" s="82">
        <v>2623</v>
      </c>
      <c r="E5" s="82">
        <v>3094</v>
      </c>
      <c r="F5" s="82">
        <v>2384</v>
      </c>
      <c r="G5" s="82">
        <v>2441</v>
      </c>
      <c r="H5" s="82">
        <v>2723.5</v>
      </c>
      <c r="I5" s="82">
        <v>3225.5</v>
      </c>
      <c r="J5" s="82">
        <v>150</v>
      </c>
      <c r="K5" s="82">
        <v>150</v>
      </c>
      <c r="L5" s="82">
        <v>201</v>
      </c>
      <c r="M5" s="82">
        <v>263</v>
      </c>
    </row>
    <row r="6" spans="1:13">
      <c r="A6" s="82" t="s">
        <v>15</v>
      </c>
      <c r="B6" s="82">
        <v>4093</v>
      </c>
      <c r="C6" s="82">
        <v>4274</v>
      </c>
      <c r="D6" s="82">
        <v>4365</v>
      </c>
      <c r="E6" s="82">
        <v>4473</v>
      </c>
      <c r="F6" s="82">
        <v>4295</v>
      </c>
      <c r="G6" s="82">
        <v>4523</v>
      </c>
      <c r="H6" s="82">
        <v>4598</v>
      </c>
      <c r="I6" s="82">
        <v>4744.5</v>
      </c>
      <c r="J6" s="82">
        <v>404</v>
      </c>
      <c r="K6" s="82">
        <v>498</v>
      </c>
      <c r="L6" s="82">
        <v>466</v>
      </c>
      <c r="M6" s="82">
        <v>543</v>
      </c>
    </row>
    <row r="7" spans="1:13">
      <c r="A7" s="82" t="s">
        <v>20</v>
      </c>
      <c r="B7" s="82">
        <v>1454</v>
      </c>
      <c r="C7" s="82">
        <v>1481</v>
      </c>
      <c r="D7" s="82">
        <v>1586</v>
      </c>
      <c r="E7" s="82">
        <v>1584</v>
      </c>
      <c r="F7" s="82">
        <v>1592</v>
      </c>
      <c r="G7" s="82">
        <v>1617</v>
      </c>
      <c r="H7" s="82">
        <v>1730</v>
      </c>
      <c r="I7" s="82">
        <v>1733.5</v>
      </c>
      <c r="J7" s="82">
        <v>276</v>
      </c>
      <c r="K7" s="82">
        <v>272</v>
      </c>
      <c r="L7" s="82">
        <v>288</v>
      </c>
      <c r="M7" s="82">
        <v>299</v>
      </c>
    </row>
    <row r="8" spans="1:13">
      <c r="A8" s="82" t="s">
        <v>534</v>
      </c>
      <c r="B8" s="82">
        <v>1622</v>
      </c>
      <c r="C8" s="82">
        <v>1608</v>
      </c>
      <c r="D8" s="82">
        <v>1642</v>
      </c>
      <c r="E8" s="82">
        <v>1688</v>
      </c>
      <c r="F8" s="82">
        <v>1819</v>
      </c>
      <c r="G8" s="82">
        <v>1813</v>
      </c>
      <c r="H8" s="82">
        <v>1846</v>
      </c>
      <c r="I8" s="82">
        <v>1899.5</v>
      </c>
      <c r="J8" s="82">
        <v>394</v>
      </c>
      <c r="K8" s="82">
        <v>410</v>
      </c>
      <c r="L8" s="82">
        <v>408</v>
      </c>
      <c r="M8" s="82">
        <v>423</v>
      </c>
    </row>
    <row r="9" spans="1:13">
      <c r="A9" s="82" t="s">
        <v>22</v>
      </c>
      <c r="B9" s="82">
        <v>1824</v>
      </c>
      <c r="C9" s="82">
        <v>1745</v>
      </c>
      <c r="D9" s="82">
        <v>1772</v>
      </c>
      <c r="E9" s="82">
        <v>2052</v>
      </c>
      <c r="F9" s="82">
        <v>1969</v>
      </c>
      <c r="G9" s="82">
        <v>1876</v>
      </c>
      <c r="H9" s="82">
        <v>1915.5</v>
      </c>
      <c r="I9" s="82">
        <v>2208.5</v>
      </c>
      <c r="J9" s="82">
        <v>290</v>
      </c>
      <c r="K9" s="82">
        <v>262</v>
      </c>
      <c r="L9" s="82">
        <v>287</v>
      </c>
      <c r="M9" s="82">
        <v>313</v>
      </c>
    </row>
    <row r="10" spans="1:13">
      <c r="A10" s="82" t="s">
        <v>56</v>
      </c>
      <c r="B10" s="82">
        <v>2983</v>
      </c>
      <c r="C10" s="82">
        <v>3060</v>
      </c>
      <c r="D10" s="82">
        <v>3186</v>
      </c>
      <c r="E10" s="82">
        <v>3137</v>
      </c>
      <c r="F10" s="82">
        <v>3235.5</v>
      </c>
      <c r="G10" s="82">
        <v>3322</v>
      </c>
      <c r="H10" s="82">
        <v>3474.5</v>
      </c>
      <c r="I10" s="82">
        <v>3434.5</v>
      </c>
      <c r="J10" s="82">
        <v>505</v>
      </c>
      <c r="K10" s="82">
        <v>524</v>
      </c>
      <c r="L10" s="82">
        <v>577</v>
      </c>
      <c r="M10" s="82">
        <v>595</v>
      </c>
    </row>
    <row r="11" spans="1:13">
      <c r="A11" s="82" t="s">
        <v>535</v>
      </c>
      <c r="B11" s="82">
        <v>3281</v>
      </c>
      <c r="C11" s="82">
        <v>3236</v>
      </c>
      <c r="D11" s="82">
        <v>3436</v>
      </c>
      <c r="E11" s="82">
        <v>3424</v>
      </c>
      <c r="F11" s="82">
        <v>3449.5</v>
      </c>
      <c r="G11" s="82">
        <v>3403.5</v>
      </c>
      <c r="H11" s="82">
        <v>3651.5</v>
      </c>
      <c r="I11" s="82">
        <v>3641.5</v>
      </c>
      <c r="J11" s="82">
        <v>337</v>
      </c>
      <c r="K11" s="82">
        <v>335</v>
      </c>
      <c r="L11" s="82">
        <v>431</v>
      </c>
      <c r="M11" s="82">
        <v>435</v>
      </c>
    </row>
    <row r="12" spans="1:13">
      <c r="A12" s="82" t="s">
        <v>536</v>
      </c>
      <c r="B12" s="82">
        <v>1288</v>
      </c>
      <c r="C12" s="82">
        <v>1304</v>
      </c>
      <c r="D12" s="82">
        <v>1226</v>
      </c>
      <c r="E12" s="82">
        <v>1271</v>
      </c>
      <c r="F12" s="82">
        <v>1353.5</v>
      </c>
      <c r="G12" s="82">
        <v>1367</v>
      </c>
      <c r="H12" s="82">
        <v>1291</v>
      </c>
      <c r="I12" s="82">
        <v>1333.5</v>
      </c>
      <c r="J12" s="82">
        <v>131</v>
      </c>
      <c r="K12" s="82">
        <v>126</v>
      </c>
      <c r="L12" s="82">
        <v>130</v>
      </c>
      <c r="M12" s="82">
        <v>125</v>
      </c>
    </row>
    <row r="13" spans="1:13">
      <c r="A13" s="82" t="s">
        <v>73</v>
      </c>
      <c r="B13" s="82">
        <v>2737</v>
      </c>
      <c r="C13" s="82">
        <v>2728</v>
      </c>
      <c r="D13" s="82">
        <v>2805</v>
      </c>
      <c r="E13" s="82">
        <v>3149</v>
      </c>
      <c r="F13" s="82">
        <v>2896</v>
      </c>
      <c r="G13" s="82">
        <v>2897</v>
      </c>
      <c r="H13" s="82">
        <v>3015.5</v>
      </c>
      <c r="I13" s="82">
        <v>3342</v>
      </c>
      <c r="J13" s="82">
        <v>318</v>
      </c>
      <c r="K13" s="82">
        <v>338</v>
      </c>
      <c r="L13" s="82">
        <v>421</v>
      </c>
      <c r="M13" s="82">
        <v>386</v>
      </c>
    </row>
    <row r="14" spans="1:13">
      <c r="A14" s="82" t="s">
        <v>350</v>
      </c>
      <c r="B14" s="82">
        <v>3062</v>
      </c>
      <c r="C14" s="82">
        <v>3274</v>
      </c>
      <c r="D14" s="82">
        <v>3018</v>
      </c>
      <c r="E14" s="82">
        <v>3399</v>
      </c>
      <c r="F14" s="82">
        <v>3254.5</v>
      </c>
      <c r="G14" s="82">
        <v>3474</v>
      </c>
      <c r="H14" s="82">
        <v>3208</v>
      </c>
      <c r="I14" s="82">
        <v>3630.5</v>
      </c>
      <c r="J14" s="82">
        <v>385</v>
      </c>
      <c r="K14" s="82">
        <v>400</v>
      </c>
      <c r="L14" s="82">
        <v>380</v>
      </c>
      <c r="M14" s="82">
        <v>463</v>
      </c>
    </row>
    <row r="15" spans="1:13">
      <c r="A15" s="82" t="s">
        <v>389</v>
      </c>
      <c r="B15" s="82">
        <v>3304</v>
      </c>
      <c r="C15" s="82">
        <v>3151</v>
      </c>
      <c r="D15" s="82">
        <v>3205</v>
      </c>
      <c r="E15" s="82">
        <v>3115</v>
      </c>
      <c r="F15" s="82">
        <v>3514.5</v>
      </c>
      <c r="G15" s="82">
        <v>3377</v>
      </c>
      <c r="H15" s="82">
        <v>3438.5</v>
      </c>
      <c r="I15" s="82">
        <v>3335.5</v>
      </c>
      <c r="J15" s="82">
        <v>421</v>
      </c>
      <c r="K15" s="82">
        <v>452</v>
      </c>
      <c r="L15" s="82">
        <v>467</v>
      </c>
      <c r="M15" s="82">
        <v>441</v>
      </c>
    </row>
    <row r="16" spans="1:13">
      <c r="A16" s="82" t="s">
        <v>394</v>
      </c>
      <c r="B16" s="82">
        <v>1782</v>
      </c>
      <c r="C16" s="82">
        <v>1773</v>
      </c>
      <c r="D16" s="82">
        <v>1880</v>
      </c>
      <c r="E16" s="82">
        <v>2039</v>
      </c>
      <c r="F16" s="82">
        <v>1891.5</v>
      </c>
      <c r="G16" s="82">
        <v>1875</v>
      </c>
      <c r="H16" s="82">
        <v>1982.5</v>
      </c>
      <c r="I16" s="82">
        <v>2158.5</v>
      </c>
      <c r="J16" s="82">
        <v>219</v>
      </c>
      <c r="K16" s="82">
        <v>204</v>
      </c>
      <c r="L16" s="82">
        <v>205</v>
      </c>
      <c r="M16" s="82">
        <v>239</v>
      </c>
    </row>
  </sheetData>
  <pageMargins left="0.75" right="0.75" top="1" bottom="1" header="0.5" footer="0.5"/>
  <headerFooter alignWithMargins="0">
    <oddHeader>&amp;A</oddHeader>
    <oddFooter>Page &amp;P</oddFooter>
  </headerFooter>
</worksheet>
</file>

<file path=xl/worksheets/sheet47.xml><?xml version="1.0" encoding="utf-8"?>
<worksheet xmlns="http://schemas.openxmlformats.org/spreadsheetml/2006/main" xmlns:r="http://schemas.openxmlformats.org/officeDocument/2006/relationships">
  <dimension ref="A1:O16"/>
  <sheetViews>
    <sheetView workbookViewId="0">
      <selection activeCell="E1" sqref="E1"/>
    </sheetView>
  </sheetViews>
  <sheetFormatPr defaultRowHeight="15"/>
  <cols>
    <col min="1" max="16384" width="9.140625" style="82"/>
  </cols>
  <sheetData>
    <row r="1" spans="1:15">
      <c r="A1" s="82" t="s">
        <v>94</v>
      </c>
      <c r="B1" s="82" t="s">
        <v>464</v>
      </c>
      <c r="C1" s="82" t="s">
        <v>465</v>
      </c>
      <c r="D1" s="82" t="s">
        <v>466</v>
      </c>
      <c r="E1" s="82" t="s">
        <v>821</v>
      </c>
      <c r="F1" s="82" t="s">
        <v>467</v>
      </c>
      <c r="G1" s="82" t="s">
        <v>468</v>
      </c>
      <c r="H1" s="82" t="s">
        <v>469</v>
      </c>
      <c r="I1" s="82" t="s">
        <v>822</v>
      </c>
      <c r="J1" s="82" t="s">
        <v>474</v>
      </c>
      <c r="K1" s="82" t="s">
        <v>475</v>
      </c>
      <c r="L1" s="82" t="s">
        <v>476</v>
      </c>
      <c r="M1" s="82" t="s">
        <v>823</v>
      </c>
      <c r="N1" s="82" t="s">
        <v>737</v>
      </c>
      <c r="O1" s="82" t="s">
        <v>738</v>
      </c>
    </row>
    <row r="2" spans="1:15">
      <c r="A2" s="82" t="s">
        <v>617</v>
      </c>
      <c r="B2" s="82">
        <v>1248</v>
      </c>
      <c r="C2" s="82">
        <v>1355</v>
      </c>
      <c r="D2" s="82">
        <v>1434</v>
      </c>
      <c r="E2" s="82">
        <v>1484</v>
      </c>
      <c r="F2" s="82">
        <v>645</v>
      </c>
      <c r="G2" s="82">
        <v>650</v>
      </c>
      <c r="H2" s="82">
        <v>708</v>
      </c>
      <c r="I2" s="82">
        <v>738</v>
      </c>
      <c r="J2" s="82">
        <v>0.51682692307692313</v>
      </c>
      <c r="K2" s="82">
        <v>0.47970479704797048</v>
      </c>
      <c r="L2" s="82">
        <v>0.49372384937238495</v>
      </c>
      <c r="M2" s="82">
        <v>0.4973045822102426</v>
      </c>
      <c r="N2" s="82">
        <v>0.49616051523408472</v>
      </c>
      <c r="O2" s="82">
        <v>0.4905218815820267</v>
      </c>
    </row>
    <row r="3" spans="1:15">
      <c r="A3" s="82" t="s">
        <v>532</v>
      </c>
      <c r="B3" s="82">
        <v>584</v>
      </c>
      <c r="C3" s="82">
        <v>674</v>
      </c>
      <c r="D3" s="82">
        <v>592</v>
      </c>
      <c r="E3" s="82">
        <v>600</v>
      </c>
      <c r="F3" s="82">
        <v>292</v>
      </c>
      <c r="G3" s="82">
        <v>329</v>
      </c>
      <c r="H3" s="82">
        <v>307</v>
      </c>
      <c r="I3" s="82">
        <v>272</v>
      </c>
      <c r="J3" s="82">
        <v>0.5</v>
      </c>
      <c r="K3" s="82">
        <v>0.48813056379821956</v>
      </c>
      <c r="L3" s="82">
        <v>0.51858108108108103</v>
      </c>
      <c r="M3" s="82">
        <v>0.45333333333333331</v>
      </c>
      <c r="N3" s="82">
        <v>0.50162162162162161</v>
      </c>
      <c r="O3" s="82">
        <v>0.48660235798499463</v>
      </c>
    </row>
    <row r="4" spans="1:15">
      <c r="A4" s="82" t="s">
        <v>151</v>
      </c>
      <c r="B4" s="82">
        <v>790</v>
      </c>
      <c r="C4" s="82">
        <v>798</v>
      </c>
      <c r="D4" s="82">
        <v>718</v>
      </c>
      <c r="E4" s="82">
        <v>726</v>
      </c>
      <c r="F4" s="82">
        <v>349</v>
      </c>
      <c r="G4" s="82">
        <v>327</v>
      </c>
      <c r="H4" s="82">
        <v>287</v>
      </c>
      <c r="I4" s="82">
        <v>310</v>
      </c>
      <c r="J4" s="82">
        <v>0.4417721518987342</v>
      </c>
      <c r="K4" s="82">
        <v>0.40977443609022557</v>
      </c>
      <c r="L4" s="82">
        <v>0.39972144846796659</v>
      </c>
      <c r="M4" s="82">
        <v>0.42699724517906334</v>
      </c>
      <c r="N4" s="82">
        <v>0.41760624457935819</v>
      </c>
      <c r="O4" s="82">
        <v>0.41213202497769846</v>
      </c>
    </row>
    <row r="5" spans="1:15">
      <c r="A5" s="82" t="s">
        <v>533</v>
      </c>
      <c r="B5" s="82">
        <v>799</v>
      </c>
      <c r="C5" s="82">
        <v>869</v>
      </c>
      <c r="D5" s="82">
        <v>805</v>
      </c>
      <c r="E5" s="82">
        <v>770</v>
      </c>
      <c r="F5" s="82">
        <v>379</v>
      </c>
      <c r="G5" s="82">
        <v>439</v>
      </c>
      <c r="H5" s="82">
        <v>338</v>
      </c>
      <c r="I5" s="82">
        <v>321</v>
      </c>
      <c r="J5" s="82">
        <v>0.47434292866082606</v>
      </c>
      <c r="K5" s="82">
        <v>0.50517836593785959</v>
      </c>
      <c r="L5" s="82">
        <v>0.41987577639751555</v>
      </c>
      <c r="M5" s="82">
        <v>0.41688311688311686</v>
      </c>
      <c r="N5" s="82">
        <v>0.46744844318641326</v>
      </c>
      <c r="O5" s="82">
        <v>0.4492635024549918</v>
      </c>
    </row>
    <row r="6" spans="1:15">
      <c r="A6" s="82" t="s">
        <v>15</v>
      </c>
      <c r="B6" s="82">
        <v>2702</v>
      </c>
      <c r="C6" s="82">
        <v>2645</v>
      </c>
      <c r="D6" s="82">
        <v>2663</v>
      </c>
      <c r="E6" s="82">
        <v>2575</v>
      </c>
      <c r="F6" s="82">
        <v>1443</v>
      </c>
      <c r="G6" s="82">
        <v>1445</v>
      </c>
      <c r="H6" s="82">
        <v>1440</v>
      </c>
      <c r="I6" s="82">
        <v>1404</v>
      </c>
      <c r="J6" s="82">
        <v>0.53404885270170244</v>
      </c>
      <c r="K6" s="82">
        <v>0.54631379962192816</v>
      </c>
      <c r="L6" s="82">
        <v>0.54074352234322198</v>
      </c>
      <c r="M6" s="82">
        <v>0.54524271844660199</v>
      </c>
      <c r="N6" s="82">
        <v>0.54032459425717849</v>
      </c>
      <c r="O6" s="82">
        <v>0.54408220220728154</v>
      </c>
    </row>
    <row r="7" spans="1:15">
      <c r="A7" s="82" t="s">
        <v>20</v>
      </c>
      <c r="B7" s="82">
        <v>1133</v>
      </c>
      <c r="C7" s="82">
        <v>1218</v>
      </c>
      <c r="D7" s="82">
        <v>1233</v>
      </c>
      <c r="E7" s="82">
        <v>1338</v>
      </c>
      <c r="F7" s="82">
        <v>582</v>
      </c>
      <c r="G7" s="82">
        <v>640</v>
      </c>
      <c r="H7" s="82">
        <v>635</v>
      </c>
      <c r="I7" s="82">
        <v>668</v>
      </c>
      <c r="J7" s="82">
        <v>0.51368049426301854</v>
      </c>
      <c r="K7" s="82">
        <v>0.52545155993431858</v>
      </c>
      <c r="L7" s="82">
        <v>0.51500405515004055</v>
      </c>
      <c r="M7" s="82">
        <v>0.49925261584454411</v>
      </c>
      <c r="N7" s="82">
        <v>0.5181361607142857</v>
      </c>
      <c r="O7" s="82">
        <v>0.51280021113750329</v>
      </c>
    </row>
    <row r="8" spans="1:15">
      <c r="A8" s="82" t="s">
        <v>534</v>
      </c>
      <c r="B8" s="82">
        <v>873</v>
      </c>
      <c r="C8" s="82">
        <v>896</v>
      </c>
      <c r="D8" s="82">
        <v>915</v>
      </c>
      <c r="E8" s="82">
        <v>983</v>
      </c>
      <c r="F8" s="82">
        <v>475</v>
      </c>
      <c r="G8" s="82">
        <v>466</v>
      </c>
      <c r="H8" s="82">
        <v>501</v>
      </c>
      <c r="I8" s="82">
        <v>494</v>
      </c>
      <c r="J8" s="82">
        <v>0.54410080183276055</v>
      </c>
      <c r="K8" s="82">
        <v>0.5200892857142857</v>
      </c>
      <c r="L8" s="82">
        <v>0.54754098360655734</v>
      </c>
      <c r="M8" s="82">
        <v>0.50254323499491349</v>
      </c>
      <c r="N8" s="82">
        <v>0.53725782414307</v>
      </c>
      <c r="O8" s="82">
        <v>0.5229062276306371</v>
      </c>
    </row>
    <row r="9" spans="1:15">
      <c r="A9" s="82" t="s">
        <v>22</v>
      </c>
      <c r="B9" s="82">
        <v>1457</v>
      </c>
      <c r="C9" s="82">
        <v>1410</v>
      </c>
      <c r="D9" s="82">
        <v>1386</v>
      </c>
      <c r="E9" s="82">
        <v>1538</v>
      </c>
      <c r="F9" s="82">
        <v>740</v>
      </c>
      <c r="G9" s="82">
        <v>653</v>
      </c>
      <c r="H9" s="82">
        <v>670</v>
      </c>
      <c r="I9" s="82">
        <v>713</v>
      </c>
      <c r="J9" s="82">
        <v>0.50789293067947838</v>
      </c>
      <c r="K9" s="82">
        <v>0.46312056737588653</v>
      </c>
      <c r="L9" s="82">
        <v>0.48340548340548339</v>
      </c>
      <c r="M9" s="82">
        <v>0.46358907672301691</v>
      </c>
      <c r="N9" s="82">
        <v>0.4850693628027275</v>
      </c>
      <c r="O9" s="82">
        <v>0.46977388094139361</v>
      </c>
    </row>
    <row r="10" spans="1:15">
      <c r="A10" s="82" t="s">
        <v>56</v>
      </c>
      <c r="B10" s="82">
        <v>1629</v>
      </c>
      <c r="C10" s="82">
        <v>1699</v>
      </c>
      <c r="D10" s="82">
        <v>1695</v>
      </c>
      <c r="E10" s="82">
        <v>1721</v>
      </c>
      <c r="F10" s="82">
        <v>797</v>
      </c>
      <c r="G10" s="82">
        <v>789</v>
      </c>
      <c r="H10" s="82">
        <v>871</v>
      </c>
      <c r="I10" s="82">
        <v>894</v>
      </c>
      <c r="J10" s="82">
        <v>0.48925721301411912</v>
      </c>
      <c r="K10" s="82">
        <v>0.46439081812831079</v>
      </c>
      <c r="L10" s="82">
        <v>0.51386430678466077</v>
      </c>
      <c r="M10" s="82">
        <v>0.51946542707728061</v>
      </c>
      <c r="N10" s="82">
        <v>0.48914991041210432</v>
      </c>
      <c r="O10" s="82">
        <v>0.49931573802541546</v>
      </c>
    </row>
    <row r="11" spans="1:15">
      <c r="A11" s="82" t="s">
        <v>535</v>
      </c>
      <c r="B11" s="82">
        <v>2151</v>
      </c>
      <c r="C11" s="82">
        <v>2149</v>
      </c>
      <c r="D11" s="82">
        <v>2034</v>
      </c>
      <c r="E11" s="82">
        <v>1970</v>
      </c>
      <c r="F11" s="82">
        <v>1065</v>
      </c>
      <c r="G11" s="82">
        <v>1083</v>
      </c>
      <c r="H11" s="82">
        <v>965</v>
      </c>
      <c r="I11" s="82">
        <v>966</v>
      </c>
      <c r="J11" s="82">
        <v>0.49511854951185497</v>
      </c>
      <c r="K11" s="82">
        <v>0.50395532805956256</v>
      </c>
      <c r="L11" s="82">
        <v>0.47443461160275319</v>
      </c>
      <c r="M11" s="82">
        <v>0.49035532994923858</v>
      </c>
      <c r="N11" s="82">
        <v>0.49147458162298707</v>
      </c>
      <c r="O11" s="82">
        <v>0.489842353323582</v>
      </c>
    </row>
    <row r="12" spans="1:15">
      <c r="A12" s="82" t="s">
        <v>536</v>
      </c>
      <c r="B12" s="82">
        <v>1022</v>
      </c>
      <c r="C12" s="82">
        <v>1012</v>
      </c>
      <c r="D12" s="82">
        <v>1061</v>
      </c>
      <c r="E12" s="82">
        <v>1013</v>
      </c>
      <c r="F12" s="82">
        <v>599</v>
      </c>
      <c r="G12" s="82">
        <v>599</v>
      </c>
      <c r="H12" s="82">
        <v>611</v>
      </c>
      <c r="I12" s="82">
        <v>614</v>
      </c>
      <c r="J12" s="82">
        <v>0.58610567514677103</v>
      </c>
      <c r="K12" s="82">
        <v>0.59189723320158105</v>
      </c>
      <c r="L12" s="82">
        <v>0.57587181903864282</v>
      </c>
      <c r="M12" s="82">
        <v>0.60612043435340568</v>
      </c>
      <c r="N12" s="82">
        <v>0.58449111470113091</v>
      </c>
      <c r="O12" s="82">
        <v>0.59105638366817892</v>
      </c>
    </row>
    <row r="13" spans="1:15">
      <c r="A13" s="82" t="s">
        <v>73</v>
      </c>
      <c r="B13" s="82">
        <v>1601</v>
      </c>
      <c r="C13" s="82">
        <v>1465</v>
      </c>
      <c r="D13" s="82">
        <v>1577</v>
      </c>
      <c r="E13" s="82">
        <v>1690</v>
      </c>
      <c r="F13" s="82">
        <v>681</v>
      </c>
      <c r="G13" s="82">
        <v>655</v>
      </c>
      <c r="H13" s="82">
        <v>707</v>
      </c>
      <c r="I13" s="82">
        <v>724</v>
      </c>
      <c r="J13" s="82">
        <v>0.42535915053091816</v>
      </c>
      <c r="K13" s="82">
        <v>0.44709897610921501</v>
      </c>
      <c r="L13" s="82">
        <v>0.44831959416613826</v>
      </c>
      <c r="M13" s="82">
        <v>0.42840236686390532</v>
      </c>
      <c r="N13" s="82">
        <v>0.44001723023906958</v>
      </c>
      <c r="O13" s="82">
        <v>0.44082840236686388</v>
      </c>
    </row>
    <row r="14" spans="1:15">
      <c r="A14" s="82" t="s">
        <v>350</v>
      </c>
      <c r="B14" s="82">
        <v>1821</v>
      </c>
      <c r="C14" s="82">
        <v>1739</v>
      </c>
      <c r="D14" s="82">
        <v>1652</v>
      </c>
      <c r="E14" s="82">
        <v>1693</v>
      </c>
      <c r="F14" s="82">
        <v>1147</v>
      </c>
      <c r="G14" s="82">
        <v>1157</v>
      </c>
      <c r="H14" s="82">
        <v>1107</v>
      </c>
      <c r="I14" s="82">
        <v>1130</v>
      </c>
      <c r="J14" s="82">
        <v>0.62987369577155405</v>
      </c>
      <c r="K14" s="82">
        <v>0.66532489936745254</v>
      </c>
      <c r="L14" s="82">
        <v>0.67009685230024219</v>
      </c>
      <c r="M14" s="82">
        <v>0.66745422327229764</v>
      </c>
      <c r="N14" s="82">
        <v>0.6544512663085188</v>
      </c>
      <c r="O14" s="82">
        <v>0.66758457907159718</v>
      </c>
    </row>
    <row r="15" spans="1:15">
      <c r="A15" s="82" t="s">
        <v>389</v>
      </c>
      <c r="B15" s="82">
        <v>1917</v>
      </c>
      <c r="C15" s="82">
        <v>1938</v>
      </c>
      <c r="D15" s="82">
        <v>2056</v>
      </c>
      <c r="E15" s="82">
        <v>1802</v>
      </c>
      <c r="F15" s="82">
        <v>1053</v>
      </c>
      <c r="G15" s="82">
        <v>1149</v>
      </c>
      <c r="H15" s="82">
        <v>1193</v>
      </c>
      <c r="I15" s="82">
        <v>963</v>
      </c>
      <c r="J15" s="82">
        <v>0.54929577464788737</v>
      </c>
      <c r="K15" s="82">
        <v>0.59287925696594423</v>
      </c>
      <c r="L15" s="82">
        <v>0.58025291828793779</v>
      </c>
      <c r="M15" s="82">
        <v>0.53440621531631516</v>
      </c>
      <c r="N15" s="82">
        <v>0.57435290137032646</v>
      </c>
      <c r="O15" s="82">
        <v>0.57022084195997236</v>
      </c>
    </row>
    <row r="16" spans="1:15">
      <c r="A16" s="82" t="s">
        <v>394</v>
      </c>
      <c r="B16" s="82">
        <v>1517</v>
      </c>
      <c r="C16" s="82">
        <v>1623</v>
      </c>
      <c r="D16" s="82">
        <v>1564</v>
      </c>
      <c r="E16" s="82">
        <v>1703</v>
      </c>
      <c r="F16" s="82">
        <v>858</v>
      </c>
      <c r="G16" s="82">
        <v>844</v>
      </c>
      <c r="H16" s="82">
        <v>854</v>
      </c>
      <c r="I16" s="82">
        <v>924</v>
      </c>
      <c r="J16" s="82">
        <v>0.56558998022412654</v>
      </c>
      <c r="K16" s="82">
        <v>0.52002464571780649</v>
      </c>
      <c r="L16" s="82">
        <v>0.54603580562659848</v>
      </c>
      <c r="M16" s="82">
        <v>0.54257193188490893</v>
      </c>
      <c r="N16" s="82">
        <v>0.54336734693877553</v>
      </c>
      <c r="O16" s="82">
        <v>0.53619631901840492</v>
      </c>
    </row>
  </sheetData>
  <pageMargins left="0.75" right="0.75" top="1" bottom="1" header="0.5" footer="0.5"/>
  <headerFooter alignWithMargins="0">
    <oddHeader>&amp;A</oddHeader>
    <oddFooter>Page &amp;P</oddFooter>
  </headerFooter>
</worksheet>
</file>

<file path=xl/worksheets/sheet48.xml><?xml version="1.0" encoding="utf-8"?>
<worksheet xmlns="http://schemas.openxmlformats.org/spreadsheetml/2006/main" xmlns:r="http://schemas.openxmlformats.org/officeDocument/2006/relationships">
  <dimension ref="A1:J16"/>
  <sheetViews>
    <sheetView workbookViewId="0">
      <selection activeCell="E1" sqref="E1"/>
    </sheetView>
  </sheetViews>
  <sheetFormatPr defaultRowHeight="15"/>
  <cols>
    <col min="1" max="16384" width="9.140625" style="82"/>
  </cols>
  <sheetData>
    <row r="1" spans="1:10">
      <c r="A1" s="82" t="s">
        <v>94</v>
      </c>
      <c r="B1" s="82" t="s">
        <v>642</v>
      </c>
      <c r="C1" s="82" t="s">
        <v>643</v>
      </c>
      <c r="D1" s="82" t="s">
        <v>644</v>
      </c>
      <c r="E1" s="82" t="s">
        <v>824</v>
      </c>
      <c r="F1" s="82" t="s">
        <v>645</v>
      </c>
      <c r="G1" s="82" t="s">
        <v>646</v>
      </c>
      <c r="H1" s="82" t="s">
        <v>647</v>
      </c>
      <c r="I1" s="82" t="s">
        <v>825</v>
      </c>
      <c r="J1" s="82" t="s">
        <v>826</v>
      </c>
    </row>
    <row r="2" spans="1:10">
      <c r="A2" s="82" t="s">
        <v>617</v>
      </c>
      <c r="B2" s="82">
        <v>73481559</v>
      </c>
      <c r="C2" s="82">
        <v>69098185</v>
      </c>
      <c r="D2" s="82">
        <v>77166675</v>
      </c>
      <c r="E2" s="82">
        <v>70568426</v>
      </c>
      <c r="F2" s="82">
        <v>121820482</v>
      </c>
      <c r="G2" s="82">
        <v>116982884</v>
      </c>
      <c r="H2" s="82">
        <v>125868278</v>
      </c>
      <c r="I2" s="82">
        <v>118137930</v>
      </c>
      <c r="J2" s="82">
        <v>0.59733927960308764</v>
      </c>
    </row>
    <row r="3" spans="1:10">
      <c r="A3" s="82" t="s">
        <v>532</v>
      </c>
      <c r="B3" s="82">
        <v>21374000</v>
      </c>
      <c r="C3" s="82">
        <v>21056000</v>
      </c>
      <c r="D3" s="82">
        <v>26317000</v>
      </c>
      <c r="E3" s="82">
        <v>27690000</v>
      </c>
      <c r="F3" s="82">
        <v>50102000</v>
      </c>
      <c r="G3" s="82">
        <v>53158000</v>
      </c>
      <c r="H3" s="82">
        <v>56230000</v>
      </c>
      <c r="I3" s="82">
        <v>57410000</v>
      </c>
      <c r="J3" s="82">
        <v>0.48232015328340011</v>
      </c>
    </row>
    <row r="4" spans="1:10">
      <c r="A4" s="82" t="s">
        <v>151</v>
      </c>
      <c r="B4" s="82">
        <v>32991132</v>
      </c>
      <c r="C4" s="82">
        <v>33739910</v>
      </c>
      <c r="D4" s="82">
        <v>39809333</v>
      </c>
      <c r="E4" s="82">
        <v>40054044</v>
      </c>
      <c r="F4" s="82">
        <v>59740301</v>
      </c>
      <c r="G4" s="82">
        <v>60843441</v>
      </c>
      <c r="H4" s="82">
        <v>63336702</v>
      </c>
      <c r="I4" s="82">
        <v>64444266</v>
      </c>
      <c r="J4" s="82">
        <v>0.62152998996062736</v>
      </c>
    </row>
    <row r="5" spans="1:10">
      <c r="A5" s="82" t="s">
        <v>533</v>
      </c>
      <c r="B5" s="82">
        <v>42454826</v>
      </c>
      <c r="C5" s="82">
        <v>41658768</v>
      </c>
      <c r="D5" s="82">
        <v>43730496</v>
      </c>
      <c r="E5" s="82">
        <v>43808446</v>
      </c>
      <c r="F5" s="82">
        <v>72087616</v>
      </c>
      <c r="G5" s="82">
        <v>68952095</v>
      </c>
      <c r="H5" s="82">
        <v>71772287</v>
      </c>
      <c r="I5" s="82">
        <v>74715068</v>
      </c>
      <c r="J5" s="82">
        <v>0.58634017438088926</v>
      </c>
    </row>
    <row r="6" spans="1:10">
      <c r="A6" s="82" t="s">
        <v>15</v>
      </c>
      <c r="B6" s="82">
        <v>108556425</v>
      </c>
      <c r="C6" s="82">
        <v>116562489</v>
      </c>
      <c r="D6" s="82">
        <v>135403613</v>
      </c>
      <c r="E6" s="82">
        <v>130461361</v>
      </c>
      <c r="F6" s="82">
        <v>179525010</v>
      </c>
      <c r="G6" s="82">
        <v>193645729</v>
      </c>
      <c r="H6" s="82">
        <v>201136276</v>
      </c>
      <c r="I6" s="82">
        <v>194612353</v>
      </c>
      <c r="J6" s="82">
        <v>0.67036526196258461</v>
      </c>
    </row>
    <row r="7" spans="1:10">
      <c r="A7" s="82" t="s">
        <v>20</v>
      </c>
      <c r="B7" s="82">
        <v>41544339</v>
      </c>
      <c r="C7" s="82">
        <v>44104624</v>
      </c>
      <c r="D7" s="82">
        <v>39790844</v>
      </c>
      <c r="E7" s="82">
        <v>52373863</v>
      </c>
      <c r="F7" s="82">
        <v>71173097</v>
      </c>
      <c r="G7" s="82">
        <v>72227373</v>
      </c>
      <c r="H7" s="82">
        <v>58228581</v>
      </c>
      <c r="I7" s="82">
        <v>77454200</v>
      </c>
      <c r="J7" s="82">
        <v>0.67619138794281008</v>
      </c>
    </row>
    <row r="8" spans="1:10">
      <c r="A8" s="82" t="s">
        <v>534</v>
      </c>
      <c r="B8" s="82">
        <v>35644800</v>
      </c>
      <c r="C8" s="82">
        <v>45068556</v>
      </c>
      <c r="D8" s="82">
        <v>45345979</v>
      </c>
      <c r="E8" s="82">
        <v>45700108</v>
      </c>
      <c r="F8" s="82">
        <v>67335157</v>
      </c>
      <c r="G8" s="82">
        <v>72997623</v>
      </c>
      <c r="H8" s="82">
        <v>74963274</v>
      </c>
      <c r="I8" s="82">
        <v>77109189</v>
      </c>
      <c r="J8" s="82">
        <v>0.59266747053973035</v>
      </c>
    </row>
    <row r="9" spans="1:10">
      <c r="A9" s="82" t="s">
        <v>22</v>
      </c>
      <c r="B9" s="82">
        <v>64380870</v>
      </c>
      <c r="C9" s="82">
        <v>64882998</v>
      </c>
      <c r="D9" s="82">
        <v>65936044</v>
      </c>
      <c r="E9" s="82">
        <v>65082463</v>
      </c>
      <c r="F9" s="82">
        <v>105258466</v>
      </c>
      <c r="G9" s="82">
        <v>105116288</v>
      </c>
      <c r="H9" s="82">
        <v>107150920</v>
      </c>
      <c r="I9" s="82">
        <v>107531799</v>
      </c>
      <c r="J9" s="82">
        <v>0.60523922788644124</v>
      </c>
    </row>
    <row r="10" spans="1:10">
      <c r="A10" s="82" t="s">
        <v>56</v>
      </c>
      <c r="B10" s="82">
        <v>112394452</v>
      </c>
      <c r="C10" s="82">
        <v>120364518</v>
      </c>
      <c r="D10" s="82">
        <v>157974605</v>
      </c>
      <c r="E10" s="82">
        <v>165468393</v>
      </c>
      <c r="F10" s="82">
        <v>189902388</v>
      </c>
      <c r="G10" s="82">
        <v>199481173</v>
      </c>
      <c r="H10" s="82">
        <v>229912067</v>
      </c>
      <c r="I10" s="82">
        <v>239748904</v>
      </c>
      <c r="J10" s="82">
        <v>0.69017372025191825</v>
      </c>
    </row>
    <row r="11" spans="1:10">
      <c r="A11" s="82" t="s">
        <v>535</v>
      </c>
      <c r="B11" s="82">
        <v>79421000</v>
      </c>
      <c r="C11" s="82">
        <v>85118000</v>
      </c>
      <c r="D11" s="82">
        <v>98191000</v>
      </c>
      <c r="E11" s="82">
        <v>98021000</v>
      </c>
      <c r="F11" s="82">
        <v>150200000</v>
      </c>
      <c r="G11" s="82">
        <v>162980000</v>
      </c>
      <c r="H11" s="82">
        <v>171633000</v>
      </c>
      <c r="I11" s="82">
        <v>169447000</v>
      </c>
      <c r="J11" s="82">
        <v>0.57847586560989572</v>
      </c>
    </row>
    <row r="12" spans="1:10">
      <c r="A12" s="82" t="s">
        <v>536</v>
      </c>
      <c r="B12" s="82">
        <v>33927388</v>
      </c>
      <c r="C12" s="82">
        <v>37011169</v>
      </c>
      <c r="D12" s="82">
        <v>44405036</v>
      </c>
      <c r="E12" s="82">
        <v>46863266</v>
      </c>
      <c r="F12" s="82">
        <v>57450930</v>
      </c>
      <c r="G12" s="82">
        <v>61194976</v>
      </c>
      <c r="H12" s="82">
        <v>64703033</v>
      </c>
      <c r="I12" s="82">
        <v>68219095</v>
      </c>
      <c r="J12" s="82">
        <v>0.68695232617788315</v>
      </c>
    </row>
    <row r="13" spans="1:10">
      <c r="A13" s="82" t="s">
        <v>73</v>
      </c>
      <c r="B13" s="82">
        <v>84782460</v>
      </c>
      <c r="C13" s="82">
        <v>90061345</v>
      </c>
      <c r="D13" s="82">
        <v>107886150</v>
      </c>
      <c r="E13" s="82">
        <v>111137962</v>
      </c>
      <c r="F13" s="82">
        <v>130396530</v>
      </c>
      <c r="G13" s="82">
        <v>139235143</v>
      </c>
      <c r="H13" s="82">
        <v>143639860</v>
      </c>
      <c r="I13" s="82">
        <v>151801680</v>
      </c>
      <c r="J13" s="82">
        <v>0.73212603444177959</v>
      </c>
    </row>
    <row r="14" spans="1:10">
      <c r="A14" s="82" t="s">
        <v>350</v>
      </c>
      <c r="B14" s="82">
        <v>99244595</v>
      </c>
      <c r="C14" s="82">
        <v>109375339</v>
      </c>
      <c r="D14" s="82">
        <v>125603649</v>
      </c>
      <c r="E14" s="82">
        <v>129480281</v>
      </c>
      <c r="F14" s="82">
        <v>169479823</v>
      </c>
      <c r="G14" s="82">
        <v>190716139</v>
      </c>
      <c r="H14" s="82">
        <v>194424600</v>
      </c>
      <c r="I14" s="82">
        <v>197253197</v>
      </c>
      <c r="J14" s="82">
        <v>0.65641664099365649</v>
      </c>
    </row>
    <row r="15" spans="1:10">
      <c r="A15" s="82" t="s">
        <v>389</v>
      </c>
      <c r="B15" s="82">
        <v>93443474</v>
      </c>
      <c r="C15" s="82">
        <v>97286495</v>
      </c>
      <c r="D15" s="82">
        <v>123365366</v>
      </c>
      <c r="E15" s="82">
        <v>123582861</v>
      </c>
      <c r="F15" s="82">
        <v>173381093</v>
      </c>
      <c r="G15" s="82">
        <v>181642811</v>
      </c>
      <c r="H15" s="82">
        <v>198383395</v>
      </c>
      <c r="I15" s="82">
        <v>199086962</v>
      </c>
      <c r="J15" s="82">
        <v>0.62074813819299723</v>
      </c>
    </row>
    <row r="16" spans="1:10">
      <c r="A16" s="82" t="s">
        <v>394</v>
      </c>
      <c r="B16" s="82">
        <v>40431000</v>
      </c>
      <c r="C16" s="82">
        <v>43921000</v>
      </c>
      <c r="D16" s="82">
        <v>52512000</v>
      </c>
      <c r="E16" s="82">
        <v>48853000</v>
      </c>
      <c r="F16" s="82">
        <v>83040000</v>
      </c>
      <c r="G16" s="82">
        <v>87418000</v>
      </c>
      <c r="H16" s="82">
        <v>94596000</v>
      </c>
      <c r="I16" s="82">
        <v>92381000</v>
      </c>
      <c r="J16" s="82">
        <v>0.5288208614325457</v>
      </c>
    </row>
  </sheetData>
  <pageMargins left="0.75" right="0.75" top="1" bottom="1" header="0.5" footer="0.5"/>
  <headerFooter alignWithMargins="0">
    <oddHeader>&amp;A</oddHeader>
    <oddFooter>Page &amp;P</oddFooter>
  </headerFooter>
</worksheet>
</file>

<file path=xl/worksheets/sheet49.xml><?xml version="1.0" encoding="utf-8"?>
<worksheet xmlns="http://schemas.openxmlformats.org/spreadsheetml/2006/main" xmlns:r="http://schemas.openxmlformats.org/officeDocument/2006/relationships">
  <dimension ref="A1:F16"/>
  <sheetViews>
    <sheetView workbookViewId="0">
      <selection activeCell="E1" sqref="E1"/>
    </sheetView>
  </sheetViews>
  <sheetFormatPr defaultRowHeight="15"/>
  <cols>
    <col min="1" max="16384" width="9.140625" style="82"/>
  </cols>
  <sheetData>
    <row r="1" spans="1:6">
      <c r="A1" s="82" t="s">
        <v>94</v>
      </c>
      <c r="B1" s="82" t="s">
        <v>660</v>
      </c>
      <c r="C1" s="82" t="s">
        <v>827</v>
      </c>
      <c r="D1" s="82" t="s">
        <v>661</v>
      </c>
      <c r="E1" s="82" t="s">
        <v>828</v>
      </c>
      <c r="F1" s="82" t="s">
        <v>829</v>
      </c>
    </row>
    <row r="2" spans="1:6">
      <c r="A2" s="82" t="s">
        <v>617</v>
      </c>
      <c r="B2" s="82">
        <v>113346797</v>
      </c>
      <c r="C2" s="82">
        <v>111596560</v>
      </c>
      <c r="D2" s="82">
        <v>9248</v>
      </c>
      <c r="E2" s="82">
        <v>9389</v>
      </c>
      <c r="F2" s="82">
        <v>-3.022711414398685E-2</v>
      </c>
    </row>
    <row r="3" spans="1:6">
      <c r="A3" s="82" t="s">
        <v>532</v>
      </c>
      <c r="B3" s="82">
        <v>40500000</v>
      </c>
      <c r="C3" s="82">
        <v>42580000</v>
      </c>
      <c r="D3" s="82">
        <v>4433</v>
      </c>
      <c r="E3" s="82">
        <v>4665</v>
      </c>
      <c r="F3" s="82">
        <v>-9.2816217432161124E-4</v>
      </c>
    </row>
    <row r="4" spans="1:6">
      <c r="A4" s="82" t="s">
        <v>151</v>
      </c>
      <c r="B4" s="82">
        <v>60274092</v>
      </c>
      <c r="C4" s="82">
        <v>61135073</v>
      </c>
      <c r="D4" s="82">
        <v>5303</v>
      </c>
      <c r="E4" s="82">
        <v>5134</v>
      </c>
      <c r="F4" s="82">
        <v>4.767244411141152E-2</v>
      </c>
    </row>
    <row r="5" spans="1:6">
      <c r="A5" s="82" t="s">
        <v>533</v>
      </c>
      <c r="B5" s="82">
        <v>67021424</v>
      </c>
      <c r="C5" s="82">
        <v>72345410</v>
      </c>
      <c r="D5" s="82">
        <v>7471</v>
      </c>
      <c r="E5" s="82">
        <v>7795</v>
      </c>
      <c r="F5" s="82">
        <v>3.4570160379215724E-2</v>
      </c>
    </row>
    <row r="6" spans="1:6">
      <c r="A6" s="82" t="s">
        <v>15</v>
      </c>
      <c r="B6" s="82">
        <v>177085045</v>
      </c>
      <c r="C6" s="82">
        <v>174619878</v>
      </c>
      <c r="D6" s="82">
        <v>16546</v>
      </c>
      <c r="E6" s="82">
        <v>16799</v>
      </c>
      <c r="F6" s="82">
        <v>-2.877157553859586E-2</v>
      </c>
    </row>
    <row r="7" spans="1:6">
      <c r="A7" s="82" t="s">
        <v>20</v>
      </c>
      <c r="B7" s="82">
        <v>64667373</v>
      </c>
      <c r="C7" s="82">
        <v>63428554</v>
      </c>
      <c r="D7" s="82">
        <v>6212</v>
      </c>
      <c r="E7" s="82">
        <v>6207</v>
      </c>
      <c r="F7" s="82">
        <v>-1.8366675069935442E-2</v>
      </c>
    </row>
    <row r="8" spans="1:6">
      <c r="A8" s="82" t="s">
        <v>534</v>
      </c>
      <c r="B8" s="82">
        <v>61166034</v>
      </c>
      <c r="C8" s="82">
        <v>62953233</v>
      </c>
      <c r="D8" s="82">
        <v>6877</v>
      </c>
      <c r="E8" s="82">
        <v>6873</v>
      </c>
      <c r="F8" s="82">
        <v>2.9817806952942817E-2</v>
      </c>
    </row>
    <row r="9" spans="1:6">
      <c r="A9" s="82" t="s">
        <v>22</v>
      </c>
      <c r="B9" s="82">
        <v>103237633</v>
      </c>
      <c r="C9" s="82">
        <v>108173747</v>
      </c>
      <c r="D9" s="82">
        <v>8685</v>
      </c>
      <c r="E9" s="82">
        <v>9307</v>
      </c>
      <c r="F9" s="82">
        <v>-2.2213709774170681E-2</v>
      </c>
    </row>
    <row r="10" spans="1:6">
      <c r="A10" s="82" t="s">
        <v>56</v>
      </c>
      <c r="B10" s="82">
        <v>156388897</v>
      </c>
      <c r="C10" s="82">
        <v>157301105</v>
      </c>
      <c r="D10" s="82">
        <v>12439</v>
      </c>
      <c r="E10" s="82">
        <v>12868</v>
      </c>
      <c r="F10" s="82">
        <v>-2.7700029841941368E-2</v>
      </c>
    </row>
    <row r="11" spans="1:6">
      <c r="A11" s="82" t="s">
        <v>535</v>
      </c>
      <c r="B11" s="82">
        <v>126824000</v>
      </c>
      <c r="C11" s="82">
        <v>129962000</v>
      </c>
      <c r="D11" s="82">
        <v>14834</v>
      </c>
      <c r="E11" s="82">
        <v>14712</v>
      </c>
      <c r="F11" s="82">
        <v>3.3240683324674135E-2</v>
      </c>
    </row>
    <row r="12" spans="1:6">
      <c r="A12" s="82" t="s">
        <v>536</v>
      </c>
      <c r="B12" s="82">
        <v>57383419</v>
      </c>
      <c r="C12" s="82">
        <v>58592341</v>
      </c>
      <c r="D12" s="82">
        <v>5640</v>
      </c>
      <c r="E12" s="82">
        <v>5733</v>
      </c>
      <c r="F12" s="82">
        <v>4.5038178041446669E-3</v>
      </c>
    </row>
    <row r="13" spans="1:6">
      <c r="A13" s="82" t="s">
        <v>73</v>
      </c>
      <c r="B13" s="82">
        <v>122383401</v>
      </c>
      <c r="C13" s="82">
        <v>125651695</v>
      </c>
      <c r="D13" s="82">
        <v>11844</v>
      </c>
      <c r="E13" s="82">
        <v>12006</v>
      </c>
      <c r="F13" s="82">
        <v>1.2851774258003403E-2</v>
      </c>
    </row>
    <row r="14" spans="1:6">
      <c r="A14" s="82" t="s">
        <v>350</v>
      </c>
      <c r="B14" s="82">
        <v>158526599</v>
      </c>
      <c r="C14" s="82">
        <v>146099064</v>
      </c>
      <c r="D14" s="82">
        <v>12318</v>
      </c>
      <c r="E14" s="82">
        <v>12377</v>
      </c>
      <c r="F14" s="82">
        <v>-8.278721451131664E-2</v>
      </c>
    </row>
    <row r="15" spans="1:6">
      <c r="A15" s="82" t="s">
        <v>389</v>
      </c>
      <c r="B15" s="82">
        <v>180050199</v>
      </c>
      <c r="C15" s="82">
        <v>186493028</v>
      </c>
      <c r="D15" s="82">
        <v>11251</v>
      </c>
      <c r="E15" s="82">
        <v>11221</v>
      </c>
      <c r="F15" s="82">
        <v>3.8552742845835271E-2</v>
      </c>
    </row>
    <row r="16" spans="1:6">
      <c r="A16" s="82" t="s">
        <v>394</v>
      </c>
      <c r="B16" s="82">
        <v>72552000</v>
      </c>
      <c r="C16" s="82">
        <v>73819000</v>
      </c>
      <c r="D16" s="82">
        <v>8326</v>
      </c>
      <c r="E16" s="82">
        <v>8233</v>
      </c>
      <c r="F16" s="82">
        <v>2.8956606446679144E-2</v>
      </c>
    </row>
  </sheetData>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sheetPr codeName="Sheet22">
    <tabColor theme="5"/>
  </sheetPr>
  <dimension ref="A1:H15"/>
  <sheetViews>
    <sheetView topLeftCell="A10" workbookViewId="0">
      <selection activeCell="A12" sqref="A12:H12"/>
    </sheetView>
  </sheetViews>
  <sheetFormatPr defaultRowHeight="15"/>
  <cols>
    <col min="1" max="1" width="42.5703125" style="111" bestFit="1" customWidth="1"/>
    <col min="2" max="2" width="12.5703125" style="111" bestFit="1" customWidth="1"/>
    <col min="3" max="3" width="9.140625" style="111"/>
    <col min="4" max="4" width="25.85546875" style="111" customWidth="1"/>
    <col min="5" max="5" width="9.5703125" style="111" bestFit="1" customWidth="1"/>
    <col min="6" max="6" width="9.28515625" style="111" customWidth="1"/>
    <col min="7" max="7" width="9.140625" style="111"/>
  </cols>
  <sheetData>
    <row r="1" spans="1:8">
      <c r="A1" s="111" t="s">
        <v>0</v>
      </c>
      <c r="B1" s="111" t="s">
        <v>1</v>
      </c>
    </row>
    <row r="2" spans="1:8">
      <c r="A2" s="111" t="s">
        <v>2</v>
      </c>
      <c r="D2" s="111" t="s">
        <v>614</v>
      </c>
      <c r="E2" s="111" t="s">
        <v>599</v>
      </c>
      <c r="F2" s="111" t="s">
        <v>600</v>
      </c>
      <c r="G2" s="111" t="s">
        <v>601</v>
      </c>
      <c r="H2" s="111" t="s">
        <v>865</v>
      </c>
    </row>
    <row r="3" spans="1:8" ht="60">
      <c r="A3" s="112" t="s">
        <v>12</v>
      </c>
      <c r="B3" s="112">
        <v>177551</v>
      </c>
      <c r="C3" s="111" t="s">
        <v>11</v>
      </c>
      <c r="D3" s="113" t="s">
        <v>584</v>
      </c>
      <c r="E3" s="113" t="s">
        <v>593</v>
      </c>
      <c r="F3" s="114" t="s">
        <v>594</v>
      </c>
      <c r="G3" s="115" t="s">
        <v>612</v>
      </c>
      <c r="H3" s="155">
        <v>0.5</v>
      </c>
    </row>
    <row r="4" spans="1:8" ht="90">
      <c r="A4" s="112" t="s">
        <v>14</v>
      </c>
      <c r="B4" s="112">
        <v>177940</v>
      </c>
      <c r="C4" s="111" t="s">
        <v>13</v>
      </c>
      <c r="D4" s="113" t="s">
        <v>585</v>
      </c>
      <c r="E4" s="114" t="s">
        <v>595</v>
      </c>
      <c r="F4" s="114" t="s">
        <v>596</v>
      </c>
      <c r="G4" s="115" t="s">
        <v>612</v>
      </c>
      <c r="H4" s="155">
        <v>0.5</v>
      </c>
    </row>
    <row r="5" spans="1:8" ht="105">
      <c r="A5" s="112" t="s">
        <v>17</v>
      </c>
      <c r="B5" s="112">
        <v>178341</v>
      </c>
      <c r="C5" s="111" t="s">
        <v>16</v>
      </c>
      <c r="D5" s="113" t="s">
        <v>586</v>
      </c>
      <c r="E5" s="114" t="s">
        <v>598</v>
      </c>
      <c r="F5" s="114" t="s">
        <v>597</v>
      </c>
      <c r="G5" s="115" t="s">
        <v>612</v>
      </c>
      <c r="H5" s="155">
        <v>0.5</v>
      </c>
    </row>
    <row r="6" spans="1:8" ht="75">
      <c r="A6" s="112" t="s">
        <v>15</v>
      </c>
      <c r="B6" s="112">
        <v>179566</v>
      </c>
      <c r="C6" s="111" t="s">
        <v>104</v>
      </c>
      <c r="D6" s="113" t="s">
        <v>590</v>
      </c>
      <c r="E6" s="114" t="s">
        <v>602</v>
      </c>
      <c r="F6" s="114" t="s">
        <v>603</v>
      </c>
      <c r="G6" s="115" t="s">
        <v>604</v>
      </c>
      <c r="H6" s="155">
        <v>0.6</v>
      </c>
    </row>
    <row r="7" spans="1:8" ht="390">
      <c r="A7" s="112" t="s">
        <v>18</v>
      </c>
      <c r="B7" s="112">
        <v>178387</v>
      </c>
      <c r="C7" s="111" t="s">
        <v>580</v>
      </c>
      <c r="D7" s="113" t="s">
        <v>587</v>
      </c>
      <c r="E7" s="113" t="s">
        <v>587</v>
      </c>
      <c r="F7" s="113"/>
      <c r="G7" s="115" t="s">
        <v>612</v>
      </c>
      <c r="H7" s="155">
        <v>0.5</v>
      </c>
    </row>
    <row r="8" spans="1:8" ht="195">
      <c r="A8" s="112" t="s">
        <v>20</v>
      </c>
      <c r="B8" s="112">
        <v>178624</v>
      </c>
      <c r="C8" s="111" t="s">
        <v>19</v>
      </c>
      <c r="D8" s="113" t="s">
        <v>793</v>
      </c>
      <c r="E8" s="113" t="s">
        <v>794</v>
      </c>
      <c r="F8" s="113" t="s">
        <v>795</v>
      </c>
      <c r="G8" s="115" t="s">
        <v>612</v>
      </c>
      <c r="H8" s="155">
        <v>0.6</v>
      </c>
    </row>
    <row r="9" spans="1:8" ht="105">
      <c r="A9" s="112" t="s">
        <v>22</v>
      </c>
      <c r="B9" s="112">
        <v>179557</v>
      </c>
      <c r="C9" s="111" t="s">
        <v>21</v>
      </c>
      <c r="D9" s="113" t="s">
        <v>589</v>
      </c>
      <c r="E9" s="113" t="s">
        <v>813</v>
      </c>
      <c r="F9" s="114" t="s">
        <v>814</v>
      </c>
      <c r="G9" s="115" t="s">
        <v>486</v>
      </c>
      <c r="H9" s="155">
        <v>0.6</v>
      </c>
    </row>
    <row r="10" spans="1:8" ht="60">
      <c r="A10" s="112" t="s">
        <v>24</v>
      </c>
      <c r="B10" s="112">
        <v>178615</v>
      </c>
      <c r="C10" s="111" t="s">
        <v>23</v>
      </c>
      <c r="D10" s="113" t="s">
        <v>588</v>
      </c>
      <c r="E10" s="113" t="s">
        <v>606</v>
      </c>
      <c r="F10" s="114" t="s">
        <v>605</v>
      </c>
      <c r="G10" s="115" t="s">
        <v>612</v>
      </c>
      <c r="H10" s="155">
        <v>0.7</v>
      </c>
    </row>
    <row r="11" spans="1:8" ht="75">
      <c r="A11" s="112" t="s">
        <v>26</v>
      </c>
      <c r="B11" s="112">
        <v>176965</v>
      </c>
      <c r="C11" s="111" t="s">
        <v>25</v>
      </c>
      <c r="D11" s="113" t="s">
        <v>591</v>
      </c>
      <c r="E11" s="113" t="s">
        <v>607</v>
      </c>
      <c r="F11" s="113"/>
      <c r="G11" s="115" t="s">
        <v>612</v>
      </c>
      <c r="H11" s="155">
        <v>0.6</v>
      </c>
    </row>
    <row r="12" spans="1:8" ht="150">
      <c r="A12" s="112" t="s">
        <v>31</v>
      </c>
      <c r="B12" s="112">
        <v>178439</v>
      </c>
      <c r="C12" s="111" t="s">
        <v>396</v>
      </c>
      <c r="D12" s="113" t="s">
        <v>592</v>
      </c>
      <c r="E12" s="113" t="s">
        <v>608</v>
      </c>
      <c r="F12" s="113" t="s">
        <v>609</v>
      </c>
      <c r="G12" s="111" t="s">
        <v>608</v>
      </c>
      <c r="H12" s="155">
        <v>0.7</v>
      </c>
    </row>
    <row r="13" spans="1:8">
      <c r="A13" s="112"/>
      <c r="B13" s="112"/>
    </row>
    <row r="14" spans="1:8">
      <c r="A14" s="112"/>
      <c r="B14" s="112"/>
    </row>
    <row r="15" spans="1:8">
      <c r="A15" s="112"/>
      <c r="B15" s="112"/>
    </row>
  </sheetData>
  <autoFilter ref="A2:B12">
    <filterColumn colId="0"/>
    <sortState ref="A3:B12">
      <sortCondition ref="A2:A12"/>
    </sortState>
  </autoFilter>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dimension ref="A1:O347"/>
  <sheetViews>
    <sheetView workbookViewId="0">
      <selection activeCell="E1" sqref="E1"/>
    </sheetView>
  </sheetViews>
  <sheetFormatPr defaultRowHeight="15"/>
  <cols>
    <col min="1" max="16384" width="9.140625" style="82"/>
  </cols>
  <sheetData>
    <row r="1" spans="1:15">
      <c r="A1" s="82" t="s">
        <v>94</v>
      </c>
      <c r="B1" s="82" t="s">
        <v>95</v>
      </c>
      <c r="C1" s="82" t="s">
        <v>96</v>
      </c>
      <c r="D1" s="82" t="s">
        <v>97</v>
      </c>
      <c r="E1" s="82" t="s">
        <v>815</v>
      </c>
      <c r="F1" s="82" t="s">
        <v>98</v>
      </c>
      <c r="G1" s="82" t="s">
        <v>99</v>
      </c>
      <c r="H1" s="82" t="s">
        <v>100</v>
      </c>
      <c r="I1" s="82" t="s">
        <v>816</v>
      </c>
      <c r="J1" s="82" t="s">
        <v>101</v>
      </c>
      <c r="K1" s="82" t="s">
        <v>102</v>
      </c>
      <c r="L1" s="82" t="s">
        <v>103</v>
      </c>
      <c r="M1" s="82" t="s">
        <v>817</v>
      </c>
      <c r="N1" s="82" t="s">
        <v>737</v>
      </c>
      <c r="O1" s="82" t="s">
        <v>738</v>
      </c>
    </row>
    <row r="2" spans="1:15">
      <c r="A2" s="82" t="s">
        <v>109</v>
      </c>
      <c r="B2" s="82">
        <v>7253</v>
      </c>
      <c r="C2" s="82">
        <v>8152</v>
      </c>
      <c r="D2" s="82">
        <v>8072</v>
      </c>
      <c r="E2" s="82">
        <v>8724</v>
      </c>
      <c r="F2" s="82">
        <v>6063</v>
      </c>
      <c r="G2" s="82">
        <v>6792</v>
      </c>
      <c r="H2" s="82">
        <v>6680</v>
      </c>
      <c r="I2" s="82">
        <v>7237</v>
      </c>
      <c r="J2" s="82">
        <v>0.83592996001654485</v>
      </c>
      <c r="K2" s="82">
        <v>0.83316977428851813</v>
      </c>
      <c r="L2" s="82">
        <v>0.82755203171456893</v>
      </c>
      <c r="M2" s="82">
        <v>0.82955066483264561</v>
      </c>
      <c r="N2" s="82">
        <v>0.83209098266388382</v>
      </c>
      <c r="O2" s="82">
        <v>0.83008658008658009</v>
      </c>
    </row>
    <row r="3" spans="1:15">
      <c r="A3" s="82" t="s">
        <v>110</v>
      </c>
    </row>
    <row r="4" spans="1:15">
      <c r="A4" s="82" t="s">
        <v>111</v>
      </c>
      <c r="B4" s="82">
        <v>882</v>
      </c>
      <c r="C4" s="82">
        <v>1044</v>
      </c>
      <c r="D4" s="82">
        <v>1046</v>
      </c>
      <c r="E4" s="82">
        <v>1110</v>
      </c>
      <c r="F4" s="82">
        <v>598</v>
      </c>
      <c r="G4" s="82">
        <v>718</v>
      </c>
      <c r="H4" s="82">
        <v>780</v>
      </c>
      <c r="I4" s="82">
        <v>715</v>
      </c>
      <c r="J4" s="82">
        <v>0.67800453514739234</v>
      </c>
      <c r="K4" s="82">
        <v>0.6877394636015326</v>
      </c>
      <c r="L4" s="82">
        <v>0.74569789674952203</v>
      </c>
      <c r="M4" s="82">
        <v>0.64414414414414412</v>
      </c>
      <c r="N4" s="82">
        <v>0.70524899057873491</v>
      </c>
      <c r="O4" s="82">
        <v>0.69156249999999997</v>
      </c>
    </row>
    <row r="5" spans="1:15">
      <c r="A5" s="82" t="s">
        <v>112</v>
      </c>
      <c r="B5" s="82">
        <v>1351</v>
      </c>
      <c r="C5" s="82">
        <v>1329</v>
      </c>
      <c r="D5" s="82">
        <v>1209</v>
      </c>
      <c r="E5" s="82">
        <v>1090</v>
      </c>
      <c r="F5" s="82">
        <v>736</v>
      </c>
      <c r="G5" s="82">
        <v>709</v>
      </c>
      <c r="H5" s="82">
        <v>768</v>
      </c>
      <c r="I5" s="82">
        <v>594</v>
      </c>
      <c r="J5" s="82">
        <v>0.5447816432272391</v>
      </c>
      <c r="K5" s="82">
        <v>0.53348382242287429</v>
      </c>
      <c r="L5" s="82">
        <v>0.63523573200992556</v>
      </c>
      <c r="M5" s="82">
        <v>0.54495412844036695</v>
      </c>
      <c r="N5" s="82">
        <v>0.56904088454615587</v>
      </c>
      <c r="O5" s="82">
        <v>0.57083792723263505</v>
      </c>
    </row>
    <row r="6" spans="1:15">
      <c r="A6" s="82" t="s">
        <v>113</v>
      </c>
      <c r="C6" s="82">
        <v>1434</v>
      </c>
      <c r="D6" s="82">
        <v>1421</v>
      </c>
      <c r="E6" s="82">
        <v>2867</v>
      </c>
      <c r="G6" s="82">
        <v>801</v>
      </c>
      <c r="H6" s="82">
        <v>833</v>
      </c>
      <c r="I6" s="82">
        <v>1790</v>
      </c>
      <c r="K6" s="82">
        <v>0.55857740585774063</v>
      </c>
      <c r="L6" s="82">
        <v>0.58620689655172409</v>
      </c>
      <c r="M6" s="82">
        <v>0.62434600627833969</v>
      </c>
      <c r="N6" s="82">
        <v>0.57232924693520137</v>
      </c>
      <c r="O6" s="82">
        <v>0.59839217056973082</v>
      </c>
    </row>
    <row r="7" spans="1:15">
      <c r="A7" s="82" t="s">
        <v>114</v>
      </c>
      <c r="B7" s="82">
        <v>2732</v>
      </c>
      <c r="C7" s="82">
        <v>2773</v>
      </c>
      <c r="D7" s="82">
        <v>2733</v>
      </c>
      <c r="E7" s="82">
        <v>2823</v>
      </c>
      <c r="F7" s="82">
        <v>2389</v>
      </c>
      <c r="G7" s="82">
        <v>2397</v>
      </c>
      <c r="H7" s="82">
        <v>2378</v>
      </c>
      <c r="I7" s="82">
        <v>2472</v>
      </c>
      <c r="J7" s="82">
        <v>0.8744509516837482</v>
      </c>
      <c r="K7" s="82">
        <v>0.86440677966101698</v>
      </c>
      <c r="L7" s="82">
        <v>0.87010611050128062</v>
      </c>
      <c r="M7" s="82">
        <v>0.8756641870350691</v>
      </c>
      <c r="N7" s="82">
        <v>0.86962855061908229</v>
      </c>
      <c r="O7" s="82">
        <v>0.8700924480729979</v>
      </c>
    </row>
    <row r="8" spans="1:15">
      <c r="A8" s="82" t="s">
        <v>115</v>
      </c>
      <c r="B8" s="82">
        <v>8530</v>
      </c>
      <c r="C8" s="82">
        <v>8317</v>
      </c>
      <c r="D8" s="82">
        <v>8127</v>
      </c>
      <c r="E8" s="82">
        <v>7454</v>
      </c>
      <c r="F8" s="82">
        <v>6783</v>
      </c>
      <c r="G8" s="82">
        <v>6750</v>
      </c>
      <c r="H8" s="82">
        <v>6828</v>
      </c>
      <c r="I8" s="82">
        <v>6225</v>
      </c>
      <c r="J8" s="82">
        <v>0.79519343493552164</v>
      </c>
      <c r="K8" s="82">
        <v>0.81159071780690151</v>
      </c>
      <c r="L8" s="82">
        <v>0.84016242155777043</v>
      </c>
      <c r="M8" s="82">
        <v>0.83512208210356853</v>
      </c>
      <c r="N8" s="82">
        <v>0.81528789941539204</v>
      </c>
      <c r="O8" s="82">
        <v>0.82864674868189803</v>
      </c>
    </row>
    <row r="9" spans="1:15">
      <c r="A9" s="82" t="s">
        <v>116</v>
      </c>
      <c r="B9" s="82">
        <v>1666</v>
      </c>
      <c r="C9" s="82">
        <v>1752</v>
      </c>
      <c r="D9" s="82">
        <v>1650</v>
      </c>
      <c r="E9" s="82">
        <v>1665</v>
      </c>
      <c r="F9" s="82">
        <v>1138</v>
      </c>
      <c r="G9" s="82">
        <v>1190</v>
      </c>
      <c r="H9" s="82">
        <v>1169</v>
      </c>
      <c r="I9" s="82">
        <v>1187</v>
      </c>
      <c r="J9" s="82">
        <v>0.68307322929171665</v>
      </c>
      <c r="K9" s="82">
        <v>0.67922374429223742</v>
      </c>
      <c r="L9" s="82">
        <v>0.7084848484848485</v>
      </c>
      <c r="M9" s="82">
        <v>0.71291291291291292</v>
      </c>
      <c r="N9" s="82">
        <v>0.69001578531965269</v>
      </c>
      <c r="O9" s="82">
        <v>0.69982238010657194</v>
      </c>
    </row>
    <row r="10" spans="1:15">
      <c r="A10" s="82" t="s">
        <v>117</v>
      </c>
      <c r="D10" s="82">
        <v>1754</v>
      </c>
      <c r="E10" s="82">
        <v>1896</v>
      </c>
      <c r="H10" s="82">
        <v>1237</v>
      </c>
      <c r="I10" s="82">
        <v>1281</v>
      </c>
      <c r="L10" s="82">
        <v>0.70524515393386544</v>
      </c>
      <c r="M10" s="82">
        <v>0.67563291139240511</v>
      </c>
      <c r="N10" s="82">
        <v>0.70524515393386544</v>
      </c>
      <c r="O10" s="82">
        <v>0.68986301369863012</v>
      </c>
    </row>
    <row r="11" spans="1:15">
      <c r="A11" s="82" t="s">
        <v>118</v>
      </c>
      <c r="D11" s="82">
        <v>3896</v>
      </c>
      <c r="E11" s="82">
        <v>4076</v>
      </c>
      <c r="H11" s="82">
        <v>3407</v>
      </c>
      <c r="I11" s="82">
        <v>3619</v>
      </c>
      <c r="L11" s="82">
        <v>0.87448665297741268</v>
      </c>
      <c r="M11" s="82">
        <v>0.88788027477919529</v>
      </c>
      <c r="N11" s="82">
        <v>0.87448665297741268</v>
      </c>
      <c r="O11" s="82">
        <v>0.88133467134972399</v>
      </c>
    </row>
    <row r="12" spans="1:15">
      <c r="A12" s="82" t="s">
        <v>119</v>
      </c>
      <c r="B12" s="82">
        <v>4170</v>
      </c>
      <c r="C12" s="82">
        <v>3959</v>
      </c>
      <c r="F12" s="82">
        <v>3628</v>
      </c>
      <c r="G12" s="82">
        <v>3412</v>
      </c>
      <c r="J12" s="82">
        <v>0.87002398081534771</v>
      </c>
      <c r="K12" s="82">
        <v>0.86183379641323565</v>
      </c>
      <c r="N12" s="82">
        <v>0.86603518267929636</v>
      </c>
      <c r="O12" s="82">
        <v>0.86183379641323565</v>
      </c>
    </row>
    <row r="13" spans="1:15">
      <c r="A13" s="82" t="s">
        <v>120</v>
      </c>
      <c r="B13" s="82">
        <v>3755</v>
      </c>
      <c r="C13" s="82">
        <v>3996</v>
      </c>
      <c r="D13" s="82">
        <v>3786</v>
      </c>
      <c r="E13" s="82">
        <v>3513</v>
      </c>
      <c r="F13" s="82">
        <v>2912</v>
      </c>
      <c r="G13" s="82">
        <v>3102</v>
      </c>
      <c r="H13" s="82">
        <v>3022</v>
      </c>
      <c r="I13" s="82">
        <v>2787</v>
      </c>
      <c r="J13" s="82">
        <v>0.77549933422103856</v>
      </c>
      <c r="K13" s="82">
        <v>0.77627627627627627</v>
      </c>
      <c r="L13" s="82">
        <v>0.79820390913893291</v>
      </c>
      <c r="M13" s="82">
        <v>0.79333902647309995</v>
      </c>
      <c r="N13" s="82">
        <v>0.78321920776631704</v>
      </c>
      <c r="O13" s="82">
        <v>0.78893315626383353</v>
      </c>
    </row>
    <row r="14" spans="1:15">
      <c r="A14" s="82" t="s">
        <v>121</v>
      </c>
      <c r="B14" s="82">
        <v>1679</v>
      </c>
      <c r="C14" s="82">
        <v>1805</v>
      </c>
      <c r="D14" s="82">
        <v>2032</v>
      </c>
      <c r="E14" s="82">
        <v>2136</v>
      </c>
      <c r="F14" s="82">
        <v>1344</v>
      </c>
      <c r="G14" s="82">
        <v>1466</v>
      </c>
      <c r="H14" s="82">
        <v>1645</v>
      </c>
      <c r="I14" s="82">
        <v>1716</v>
      </c>
      <c r="J14" s="82">
        <v>0.80047647409172129</v>
      </c>
      <c r="K14" s="82">
        <v>0.81218836565096952</v>
      </c>
      <c r="L14" s="82">
        <v>0.80954724409448819</v>
      </c>
      <c r="M14" s="82">
        <v>0.8033707865168539</v>
      </c>
      <c r="N14" s="82">
        <v>0.80765047135605517</v>
      </c>
      <c r="O14" s="82">
        <v>0.80813661476644905</v>
      </c>
    </row>
    <row r="15" spans="1:15">
      <c r="A15" s="82" t="s">
        <v>122</v>
      </c>
      <c r="B15" s="82">
        <v>1900</v>
      </c>
      <c r="C15" s="82">
        <v>2036</v>
      </c>
      <c r="D15" s="82">
        <v>2040</v>
      </c>
      <c r="E15" s="82">
        <v>2294</v>
      </c>
      <c r="F15" s="82">
        <v>1261</v>
      </c>
      <c r="G15" s="82">
        <v>1397</v>
      </c>
      <c r="H15" s="82">
        <v>1405</v>
      </c>
      <c r="I15" s="82">
        <v>1586</v>
      </c>
      <c r="J15" s="82">
        <v>0.66368421052631577</v>
      </c>
      <c r="K15" s="82">
        <v>0.68614931237721022</v>
      </c>
      <c r="L15" s="82">
        <v>0.68872549019607843</v>
      </c>
      <c r="M15" s="82">
        <v>0.69136878814298164</v>
      </c>
      <c r="N15" s="82">
        <v>0.67988621151271755</v>
      </c>
      <c r="O15" s="82">
        <v>0.68885400313971745</v>
      </c>
    </row>
    <row r="16" spans="1:15">
      <c r="A16" s="82" t="s">
        <v>33</v>
      </c>
      <c r="C16" s="82">
        <v>820</v>
      </c>
      <c r="D16" s="82">
        <v>664</v>
      </c>
      <c r="E16" s="82">
        <v>1243</v>
      </c>
      <c r="G16" s="82">
        <v>569</v>
      </c>
      <c r="H16" s="82">
        <v>465</v>
      </c>
      <c r="I16" s="82">
        <v>908</v>
      </c>
      <c r="K16" s="82">
        <v>0.69390243902439019</v>
      </c>
      <c r="L16" s="82">
        <v>0.70030120481927716</v>
      </c>
      <c r="M16" s="82">
        <v>0.73049074818986326</v>
      </c>
      <c r="N16" s="82">
        <v>0.69676549865229109</v>
      </c>
      <c r="O16" s="82">
        <v>0.71213788045471216</v>
      </c>
    </row>
    <row r="17" spans="1:15">
      <c r="A17" s="82" t="s">
        <v>123</v>
      </c>
      <c r="B17" s="82">
        <v>3229</v>
      </c>
      <c r="C17" s="82">
        <v>3074</v>
      </c>
      <c r="D17" s="82">
        <v>3145</v>
      </c>
      <c r="E17" s="82">
        <v>3863</v>
      </c>
      <c r="F17" s="82">
        <v>2369</v>
      </c>
      <c r="G17" s="82">
        <v>2293</v>
      </c>
      <c r="H17" s="82">
        <v>2412</v>
      </c>
      <c r="I17" s="82">
        <v>2783</v>
      </c>
      <c r="J17" s="82">
        <v>0.73366367296376589</v>
      </c>
      <c r="K17" s="82">
        <v>0.74593363695510739</v>
      </c>
      <c r="L17" s="82">
        <v>0.76693163751987281</v>
      </c>
      <c r="M17" s="82">
        <v>0.720424540512555</v>
      </c>
      <c r="N17" s="82">
        <v>0.74872988992379341</v>
      </c>
      <c r="O17" s="82">
        <v>0.74270977980559416</v>
      </c>
    </row>
    <row r="18" spans="1:15">
      <c r="A18" s="82" t="s">
        <v>124</v>
      </c>
      <c r="C18" s="82">
        <v>1771</v>
      </c>
      <c r="D18" s="82">
        <v>1744</v>
      </c>
      <c r="E18" s="82">
        <v>3121</v>
      </c>
      <c r="G18" s="82">
        <v>1439</v>
      </c>
      <c r="H18" s="82">
        <v>1386</v>
      </c>
      <c r="I18" s="82">
        <v>2633</v>
      </c>
      <c r="K18" s="82">
        <v>0.81253529079616038</v>
      </c>
      <c r="L18" s="82">
        <v>0.79472477064220182</v>
      </c>
      <c r="M18" s="82">
        <v>0.84363985901954497</v>
      </c>
      <c r="N18" s="82">
        <v>0.80369843527738261</v>
      </c>
      <c r="O18" s="82">
        <v>0.82248342374924654</v>
      </c>
    </row>
    <row r="19" spans="1:15">
      <c r="A19" s="82" t="s">
        <v>34</v>
      </c>
      <c r="B19" s="82">
        <v>451</v>
      </c>
      <c r="C19" s="82">
        <v>528</v>
      </c>
      <c r="D19" s="82">
        <v>664</v>
      </c>
      <c r="E19" s="82">
        <v>708</v>
      </c>
      <c r="F19" s="82">
        <v>368</v>
      </c>
      <c r="G19" s="82">
        <v>421</v>
      </c>
      <c r="H19" s="82">
        <v>554</v>
      </c>
      <c r="I19" s="82">
        <v>592</v>
      </c>
      <c r="J19" s="82">
        <v>0.81596452328159641</v>
      </c>
      <c r="K19" s="82">
        <v>0.79734848484848486</v>
      </c>
      <c r="L19" s="82">
        <v>0.83433734939759041</v>
      </c>
      <c r="M19" s="82">
        <v>0.83615819209039544</v>
      </c>
      <c r="N19" s="82">
        <v>0.81740718198417528</v>
      </c>
      <c r="O19" s="82">
        <v>0.82473684210526321</v>
      </c>
    </row>
    <row r="20" spans="1:15">
      <c r="A20" s="82" t="s">
        <v>125</v>
      </c>
      <c r="B20" s="82">
        <v>0</v>
      </c>
      <c r="C20" s="82">
        <v>0</v>
      </c>
      <c r="D20" s="82">
        <v>0</v>
      </c>
      <c r="E20" s="82">
        <v>0</v>
      </c>
      <c r="F20" s="82">
        <v>0</v>
      </c>
      <c r="G20" s="82">
        <v>0</v>
      </c>
      <c r="H20" s="82">
        <v>0</v>
      </c>
      <c r="I20" s="82">
        <v>0</v>
      </c>
    </row>
    <row r="21" spans="1:15">
      <c r="A21" s="82" t="s">
        <v>126</v>
      </c>
      <c r="B21" s="82">
        <v>1854</v>
      </c>
      <c r="D21" s="82">
        <v>1988</v>
      </c>
      <c r="E21" s="82">
        <v>3723</v>
      </c>
      <c r="F21" s="82">
        <v>1550</v>
      </c>
      <c r="H21" s="82">
        <v>1673</v>
      </c>
      <c r="I21" s="82">
        <v>3165</v>
      </c>
      <c r="J21" s="82">
        <v>0.83603020496224378</v>
      </c>
      <c r="L21" s="82">
        <v>0.84154929577464788</v>
      </c>
      <c r="M21" s="82">
        <v>0.85012087026591454</v>
      </c>
      <c r="N21" s="82">
        <v>0.83888599687662679</v>
      </c>
      <c r="O21" s="82">
        <v>0.84713710383470497</v>
      </c>
    </row>
    <row r="22" spans="1:15">
      <c r="A22" s="82" t="s">
        <v>127</v>
      </c>
    </row>
    <row r="23" spans="1:15">
      <c r="A23" s="82" t="s">
        <v>36</v>
      </c>
      <c r="B23" s="82">
        <v>2552</v>
      </c>
      <c r="C23" s="82">
        <v>2731</v>
      </c>
      <c r="D23" s="82">
        <v>2619</v>
      </c>
      <c r="E23" s="82">
        <v>2582</v>
      </c>
      <c r="F23" s="82">
        <v>2086</v>
      </c>
      <c r="G23" s="82">
        <v>2187</v>
      </c>
      <c r="H23" s="82">
        <v>2266</v>
      </c>
      <c r="I23" s="82">
        <v>2219</v>
      </c>
      <c r="J23" s="82">
        <v>0.81739811912225702</v>
      </c>
      <c r="K23" s="82">
        <v>0.80080556572684003</v>
      </c>
      <c r="L23" s="82">
        <v>0.86521573119511264</v>
      </c>
      <c r="M23" s="82">
        <v>0.8594113090627421</v>
      </c>
      <c r="N23" s="82">
        <v>0.82751202227284237</v>
      </c>
      <c r="O23" s="82">
        <v>0.84114977307110439</v>
      </c>
    </row>
    <row r="24" spans="1:15">
      <c r="A24" s="82" t="s">
        <v>128</v>
      </c>
      <c r="B24" s="82">
        <v>4040</v>
      </c>
      <c r="C24" s="82">
        <v>4519</v>
      </c>
      <c r="D24" s="82">
        <v>3842</v>
      </c>
      <c r="E24" s="82">
        <v>3749</v>
      </c>
      <c r="F24" s="82">
        <v>3204</v>
      </c>
      <c r="G24" s="82">
        <v>3625</v>
      </c>
      <c r="H24" s="82">
        <v>3242</v>
      </c>
      <c r="I24" s="82">
        <v>3185</v>
      </c>
      <c r="J24" s="82">
        <v>0.79306930693069311</v>
      </c>
      <c r="K24" s="82">
        <v>0.80216862137641076</v>
      </c>
      <c r="L24" s="82">
        <v>0.84383133784487241</v>
      </c>
      <c r="M24" s="82">
        <v>0.84955988263536941</v>
      </c>
      <c r="N24" s="82">
        <v>0.81211192645754371</v>
      </c>
      <c r="O24" s="82">
        <v>0.83005780346820812</v>
      </c>
    </row>
    <row r="25" spans="1:15">
      <c r="A25" s="82" t="s">
        <v>129</v>
      </c>
      <c r="B25" s="82">
        <v>4134</v>
      </c>
      <c r="C25" s="82">
        <v>4536</v>
      </c>
      <c r="D25" s="82">
        <v>3473</v>
      </c>
      <c r="E25" s="82">
        <v>3913</v>
      </c>
      <c r="F25" s="82">
        <v>3561</v>
      </c>
      <c r="G25" s="82">
        <v>3924</v>
      </c>
      <c r="H25" s="82">
        <v>3063</v>
      </c>
      <c r="I25" s="82">
        <v>3467</v>
      </c>
      <c r="J25" s="82">
        <v>0.86139332365747456</v>
      </c>
      <c r="K25" s="82">
        <v>0.86507936507936511</v>
      </c>
      <c r="L25" s="82">
        <v>0.88194644399654476</v>
      </c>
      <c r="M25" s="82">
        <v>0.88602095578839768</v>
      </c>
      <c r="N25" s="82">
        <v>0.86864860413406897</v>
      </c>
      <c r="O25" s="82">
        <v>0.8768662976010736</v>
      </c>
    </row>
    <row r="26" spans="1:15">
      <c r="A26" s="82" t="s">
        <v>130</v>
      </c>
      <c r="B26" s="82">
        <v>1767</v>
      </c>
      <c r="C26" s="82">
        <v>1676</v>
      </c>
      <c r="D26" s="82">
        <v>1877</v>
      </c>
      <c r="E26" s="82">
        <v>2013</v>
      </c>
      <c r="F26" s="82">
        <v>1311</v>
      </c>
      <c r="G26" s="82">
        <v>1244</v>
      </c>
      <c r="H26" s="82">
        <v>1544</v>
      </c>
      <c r="I26" s="82">
        <v>1637</v>
      </c>
      <c r="J26" s="82">
        <v>0.74193548387096775</v>
      </c>
      <c r="K26" s="82">
        <v>0.74224343675417659</v>
      </c>
      <c r="L26" s="82">
        <v>0.82258923814597762</v>
      </c>
      <c r="M26" s="82">
        <v>0.81321410829607554</v>
      </c>
      <c r="N26" s="82">
        <v>0.77048872180451122</v>
      </c>
      <c r="O26" s="82">
        <v>0.79500538986704994</v>
      </c>
    </row>
    <row r="27" spans="1:15">
      <c r="A27" s="82" t="s">
        <v>131</v>
      </c>
      <c r="B27" s="82">
        <v>3978</v>
      </c>
      <c r="D27" s="82">
        <v>4512</v>
      </c>
      <c r="E27" s="82">
        <v>9115</v>
      </c>
      <c r="F27" s="82">
        <v>2927</v>
      </c>
      <c r="H27" s="82">
        <v>3219</v>
      </c>
      <c r="I27" s="82">
        <v>6826</v>
      </c>
      <c r="J27" s="82">
        <v>0.73579688285570644</v>
      </c>
      <c r="L27" s="82">
        <v>0.71343085106382975</v>
      </c>
      <c r="M27" s="82">
        <v>0.74887547997805815</v>
      </c>
      <c r="N27" s="82">
        <v>0.72391048292108362</v>
      </c>
      <c r="O27" s="82">
        <v>0.73713950245835469</v>
      </c>
    </row>
    <row r="28" spans="1:15">
      <c r="A28" s="82" t="s">
        <v>132</v>
      </c>
      <c r="B28" s="82">
        <v>2357</v>
      </c>
      <c r="C28" s="82">
        <v>2536</v>
      </c>
      <c r="D28" s="82">
        <v>2954</v>
      </c>
      <c r="E28" s="82">
        <v>2625</v>
      </c>
      <c r="F28" s="82">
        <v>1844</v>
      </c>
      <c r="G28" s="82">
        <v>1998</v>
      </c>
      <c r="H28" s="82">
        <v>2360</v>
      </c>
      <c r="I28" s="82">
        <v>2176</v>
      </c>
      <c r="J28" s="82">
        <v>0.78235044548154431</v>
      </c>
      <c r="K28" s="82">
        <v>0.78785488958990535</v>
      </c>
      <c r="L28" s="82">
        <v>0.79891672308733919</v>
      </c>
      <c r="M28" s="82">
        <v>0.828952380952381</v>
      </c>
      <c r="N28" s="82">
        <v>0.79036574487065125</v>
      </c>
      <c r="O28" s="82">
        <v>0.80517560073937156</v>
      </c>
    </row>
    <row r="29" spans="1:15">
      <c r="A29" s="82" t="s">
        <v>133</v>
      </c>
      <c r="B29" s="82">
        <v>1656</v>
      </c>
      <c r="D29" s="82">
        <v>1916</v>
      </c>
      <c r="E29" s="82">
        <v>3715</v>
      </c>
      <c r="F29" s="82">
        <v>1290</v>
      </c>
      <c r="H29" s="82">
        <v>1593</v>
      </c>
      <c r="I29" s="82">
        <v>3241</v>
      </c>
      <c r="J29" s="82">
        <v>0.77898550724637683</v>
      </c>
      <c r="L29" s="82">
        <v>0.83141962421711901</v>
      </c>
      <c r="M29" s="82">
        <v>0.87240915208613723</v>
      </c>
      <c r="N29" s="82">
        <v>0.8071108622620381</v>
      </c>
      <c r="O29" s="82">
        <v>0.85846208488723141</v>
      </c>
    </row>
    <row r="30" spans="1:15">
      <c r="A30" s="82" t="s">
        <v>134</v>
      </c>
      <c r="B30" s="82">
        <v>910</v>
      </c>
      <c r="C30" s="82">
        <v>899</v>
      </c>
      <c r="D30" s="82">
        <v>798</v>
      </c>
      <c r="E30" s="82">
        <v>998</v>
      </c>
      <c r="F30" s="82">
        <v>743</v>
      </c>
      <c r="G30" s="82">
        <v>742</v>
      </c>
      <c r="H30" s="82">
        <v>684</v>
      </c>
      <c r="I30" s="82">
        <v>829</v>
      </c>
      <c r="J30" s="82">
        <v>0.81648351648351647</v>
      </c>
      <c r="K30" s="82">
        <v>0.8253615127919911</v>
      </c>
      <c r="L30" s="82">
        <v>0.8571428571428571</v>
      </c>
      <c r="M30" s="82">
        <v>0.83066132264529058</v>
      </c>
      <c r="N30" s="82">
        <v>0.83199079401611042</v>
      </c>
      <c r="O30" s="82">
        <v>0.83673469387755106</v>
      </c>
    </row>
    <row r="31" spans="1:15">
      <c r="A31" s="82" t="s">
        <v>135</v>
      </c>
      <c r="B31" s="82">
        <v>1469</v>
      </c>
      <c r="C31" s="82">
        <v>1300</v>
      </c>
      <c r="D31" s="82">
        <v>1278</v>
      </c>
      <c r="E31" s="82">
        <v>1347</v>
      </c>
      <c r="F31" s="82">
        <v>1164</v>
      </c>
      <c r="G31" s="82">
        <v>1023</v>
      </c>
      <c r="H31" s="82">
        <v>1037</v>
      </c>
      <c r="I31" s="82">
        <v>1032</v>
      </c>
      <c r="J31" s="82">
        <v>0.79237576582709324</v>
      </c>
      <c r="K31" s="82">
        <v>0.78692307692307695</v>
      </c>
      <c r="L31" s="82">
        <v>0.81142410015649458</v>
      </c>
      <c r="M31" s="82">
        <v>0.76614699331848557</v>
      </c>
      <c r="N31" s="82">
        <v>0.79663948603904122</v>
      </c>
      <c r="O31" s="82">
        <v>0.78777070063694266</v>
      </c>
    </row>
    <row r="32" spans="1:15">
      <c r="A32" s="82" t="s">
        <v>136</v>
      </c>
      <c r="B32" s="82">
        <v>3787</v>
      </c>
      <c r="C32" s="82">
        <v>3862</v>
      </c>
      <c r="D32" s="82">
        <v>3689</v>
      </c>
      <c r="E32" s="82">
        <v>4168</v>
      </c>
      <c r="F32" s="82">
        <v>2920</v>
      </c>
      <c r="G32" s="82">
        <v>2942</v>
      </c>
      <c r="H32" s="82">
        <v>2937</v>
      </c>
      <c r="I32" s="82">
        <v>3167</v>
      </c>
      <c r="J32" s="82">
        <v>0.77105888566147351</v>
      </c>
      <c r="K32" s="82">
        <v>0.76178146038322114</v>
      </c>
      <c r="L32" s="82">
        <v>0.79615071835185691</v>
      </c>
      <c r="M32" s="82">
        <v>0.75983685220729369</v>
      </c>
      <c r="N32" s="82">
        <v>0.77606279767154696</v>
      </c>
      <c r="O32" s="82">
        <v>0.77190886594419317</v>
      </c>
    </row>
    <row r="33" spans="1:15">
      <c r="A33" s="82" t="s">
        <v>137</v>
      </c>
      <c r="B33" s="82">
        <v>372</v>
      </c>
      <c r="C33" s="82">
        <v>402</v>
      </c>
      <c r="D33" s="82">
        <v>589</v>
      </c>
      <c r="E33" s="82">
        <v>523</v>
      </c>
      <c r="F33" s="82">
        <v>206</v>
      </c>
      <c r="G33" s="82">
        <v>232</v>
      </c>
      <c r="H33" s="82">
        <v>353</v>
      </c>
      <c r="I33" s="82">
        <v>277</v>
      </c>
      <c r="J33" s="82">
        <v>0.55376344086021501</v>
      </c>
      <c r="K33" s="82">
        <v>0.57711442786069655</v>
      </c>
      <c r="L33" s="82">
        <v>0.59932088285229201</v>
      </c>
      <c r="M33" s="82">
        <v>0.5296367112810707</v>
      </c>
      <c r="N33" s="82">
        <v>0.5803374908290535</v>
      </c>
      <c r="O33" s="82">
        <v>0.56935270805812421</v>
      </c>
    </row>
    <row r="34" spans="1:15">
      <c r="A34" s="82" t="s">
        <v>138</v>
      </c>
      <c r="B34" s="82">
        <v>2707</v>
      </c>
      <c r="C34" s="82">
        <v>2868</v>
      </c>
      <c r="D34" s="82">
        <v>3339</v>
      </c>
      <c r="E34" s="82">
        <v>2979</v>
      </c>
      <c r="F34" s="82">
        <v>2473</v>
      </c>
      <c r="G34" s="82">
        <v>2593</v>
      </c>
      <c r="H34" s="82">
        <v>2968</v>
      </c>
      <c r="I34" s="82">
        <v>2691</v>
      </c>
      <c r="J34" s="82">
        <v>0.91355744366457337</v>
      </c>
      <c r="K34" s="82">
        <v>0.90411436541143653</v>
      </c>
      <c r="L34" s="82">
        <v>0.88888888888888884</v>
      </c>
      <c r="M34" s="82">
        <v>0.90332326283987918</v>
      </c>
      <c r="N34" s="82">
        <v>0.90127888714381876</v>
      </c>
      <c r="O34" s="82">
        <v>0.89832353581537117</v>
      </c>
    </row>
    <row r="35" spans="1:15">
      <c r="A35" s="82" t="s">
        <v>37</v>
      </c>
      <c r="B35" s="82">
        <v>1132</v>
      </c>
      <c r="C35" s="82">
        <v>1007</v>
      </c>
      <c r="D35" s="82">
        <v>1127</v>
      </c>
      <c r="E35" s="82">
        <v>1148</v>
      </c>
      <c r="F35" s="82">
        <v>647</v>
      </c>
      <c r="G35" s="82">
        <v>665</v>
      </c>
      <c r="H35" s="82">
        <v>718</v>
      </c>
      <c r="I35" s="82">
        <v>757</v>
      </c>
      <c r="J35" s="82">
        <v>0.57155477031802115</v>
      </c>
      <c r="K35" s="82">
        <v>0.660377358490566</v>
      </c>
      <c r="L35" s="82">
        <v>0.63708961845607803</v>
      </c>
      <c r="M35" s="82">
        <v>0.65940766550522645</v>
      </c>
      <c r="N35" s="82">
        <v>0.6215554194733619</v>
      </c>
      <c r="O35" s="82">
        <v>0.65204143814747106</v>
      </c>
    </row>
    <row r="36" spans="1:15">
      <c r="A36" s="82" t="s">
        <v>139</v>
      </c>
      <c r="B36" s="82">
        <v>1344</v>
      </c>
      <c r="C36" s="82">
        <v>1383</v>
      </c>
      <c r="D36" s="82">
        <v>1384</v>
      </c>
      <c r="E36" s="82">
        <v>1394</v>
      </c>
      <c r="F36" s="82">
        <v>1286</v>
      </c>
      <c r="G36" s="82">
        <v>1309</v>
      </c>
      <c r="H36" s="82">
        <v>1308</v>
      </c>
      <c r="I36" s="82">
        <v>1329</v>
      </c>
      <c r="J36" s="82">
        <v>0.95684523809523814</v>
      </c>
      <c r="K36" s="82">
        <v>0.94649313087490961</v>
      </c>
      <c r="L36" s="82">
        <v>0.94508670520231219</v>
      </c>
      <c r="M36" s="82">
        <v>0.9533715925394548</v>
      </c>
      <c r="N36" s="82">
        <v>0.94940403794697159</v>
      </c>
      <c r="O36" s="82">
        <v>0.94832972843066565</v>
      </c>
    </row>
    <row r="37" spans="1:15">
      <c r="A37" s="82" t="s">
        <v>411</v>
      </c>
      <c r="C37" s="82">
        <v>729</v>
      </c>
      <c r="D37" s="82">
        <v>963</v>
      </c>
      <c r="E37" s="82">
        <v>1797</v>
      </c>
      <c r="G37" s="82">
        <v>461</v>
      </c>
      <c r="H37" s="82">
        <v>631</v>
      </c>
      <c r="I37" s="82">
        <v>1133</v>
      </c>
      <c r="K37" s="82">
        <v>0.63237311385459538</v>
      </c>
      <c r="L37" s="82">
        <v>0.65524402907580481</v>
      </c>
      <c r="M37" s="82">
        <v>0.63049526989426818</v>
      </c>
      <c r="N37" s="82">
        <v>0.64539007092198586</v>
      </c>
      <c r="O37" s="82">
        <v>0.63771854399541417</v>
      </c>
    </row>
    <row r="38" spans="1:15">
      <c r="A38" s="82" t="s">
        <v>140</v>
      </c>
      <c r="B38" s="82">
        <v>773</v>
      </c>
      <c r="C38" s="82">
        <v>845</v>
      </c>
      <c r="D38" s="82">
        <v>879</v>
      </c>
      <c r="E38" s="82">
        <v>874</v>
      </c>
      <c r="F38" s="82">
        <v>646</v>
      </c>
      <c r="G38" s="82">
        <v>752</v>
      </c>
      <c r="H38" s="82">
        <v>768</v>
      </c>
      <c r="I38" s="82">
        <v>783</v>
      </c>
      <c r="J38" s="82">
        <v>0.83570504527813716</v>
      </c>
      <c r="K38" s="82">
        <v>0.88994082840236688</v>
      </c>
      <c r="L38" s="82">
        <v>0.87372013651877134</v>
      </c>
      <c r="M38" s="82">
        <v>0.89588100686498851</v>
      </c>
      <c r="N38" s="82">
        <v>0.86744092911493798</v>
      </c>
      <c r="O38" s="82">
        <v>0.886451116243264</v>
      </c>
    </row>
    <row r="39" spans="1:15">
      <c r="A39" s="82" t="s">
        <v>141</v>
      </c>
      <c r="B39" s="82">
        <v>4352</v>
      </c>
      <c r="C39" s="82">
        <v>4385</v>
      </c>
      <c r="D39" s="82">
        <v>4271</v>
      </c>
      <c r="F39" s="82">
        <v>3563</v>
      </c>
      <c r="G39" s="82">
        <v>3628</v>
      </c>
      <c r="H39" s="82">
        <v>3551</v>
      </c>
      <c r="J39" s="82">
        <v>0.81870404411764708</v>
      </c>
      <c r="K39" s="82">
        <v>0.82736602052451536</v>
      </c>
      <c r="L39" s="82">
        <v>0.83142121283071879</v>
      </c>
      <c r="N39" s="82">
        <v>0.82579950799507995</v>
      </c>
      <c r="O39" s="82">
        <v>0.8293669131238447</v>
      </c>
    </row>
    <row r="40" spans="1:15">
      <c r="A40" s="82" t="s">
        <v>412</v>
      </c>
      <c r="E40" s="82">
        <v>4324</v>
      </c>
      <c r="I40" s="82">
        <v>3609</v>
      </c>
      <c r="M40" s="82">
        <v>0.83464384828862159</v>
      </c>
      <c r="O40" s="82">
        <v>0.83464384828862159</v>
      </c>
    </row>
    <row r="41" spans="1:15">
      <c r="A41" s="82" t="s">
        <v>142</v>
      </c>
      <c r="D41" s="82">
        <v>2165</v>
      </c>
      <c r="E41" s="82">
        <v>2201</v>
      </c>
      <c r="H41" s="82">
        <v>1507</v>
      </c>
      <c r="I41" s="82">
        <v>1495</v>
      </c>
      <c r="L41" s="82">
        <v>0.69607390300230942</v>
      </c>
      <c r="M41" s="82">
        <v>0.67923671058609725</v>
      </c>
      <c r="N41" s="82">
        <v>0.69607390300230942</v>
      </c>
      <c r="O41" s="82">
        <v>0.68758589097572154</v>
      </c>
    </row>
    <row r="42" spans="1:15">
      <c r="A42" s="82" t="s">
        <v>143</v>
      </c>
      <c r="B42" s="82">
        <v>224</v>
      </c>
      <c r="C42" s="82">
        <v>251</v>
      </c>
      <c r="D42" s="82">
        <v>274</v>
      </c>
      <c r="E42" s="82">
        <v>302</v>
      </c>
      <c r="F42" s="82">
        <v>170</v>
      </c>
      <c r="G42" s="82">
        <v>166</v>
      </c>
      <c r="H42" s="82">
        <v>174</v>
      </c>
      <c r="I42" s="82">
        <v>202</v>
      </c>
      <c r="J42" s="82">
        <v>0.7589285714285714</v>
      </c>
      <c r="K42" s="82">
        <v>0.66135458167330674</v>
      </c>
      <c r="L42" s="82">
        <v>0.63503649635036497</v>
      </c>
      <c r="M42" s="82">
        <v>0.66887417218543044</v>
      </c>
      <c r="N42" s="82">
        <v>0.68090787716955936</v>
      </c>
      <c r="O42" s="82">
        <v>0.65538089480048367</v>
      </c>
    </row>
    <row r="43" spans="1:15">
      <c r="A43" s="82" t="s">
        <v>144</v>
      </c>
      <c r="B43" s="82">
        <v>799</v>
      </c>
      <c r="C43" s="82">
        <v>721</v>
      </c>
      <c r="D43" s="82">
        <v>739</v>
      </c>
      <c r="E43" s="82">
        <v>887</v>
      </c>
      <c r="F43" s="82">
        <v>463</v>
      </c>
      <c r="G43" s="82">
        <v>473</v>
      </c>
      <c r="H43" s="82">
        <v>492</v>
      </c>
      <c r="I43" s="82">
        <v>625</v>
      </c>
      <c r="J43" s="82">
        <v>0.57947434292866085</v>
      </c>
      <c r="K43" s="82">
        <v>0.65603328710124831</v>
      </c>
      <c r="L43" s="82">
        <v>0.66576454668470908</v>
      </c>
      <c r="M43" s="82">
        <v>0.70462232243517475</v>
      </c>
      <c r="N43" s="82">
        <v>0.63213811420982735</v>
      </c>
      <c r="O43" s="82">
        <v>0.67746058798466124</v>
      </c>
    </row>
    <row r="44" spans="1:15">
      <c r="A44" s="82" t="s">
        <v>145</v>
      </c>
      <c r="B44" s="82">
        <v>470</v>
      </c>
      <c r="C44" s="82">
        <v>391</v>
      </c>
      <c r="D44" s="82">
        <v>367</v>
      </c>
      <c r="E44" s="82">
        <v>371</v>
      </c>
      <c r="F44" s="82">
        <v>301</v>
      </c>
      <c r="G44" s="82">
        <v>245</v>
      </c>
      <c r="H44" s="82">
        <v>215</v>
      </c>
      <c r="I44" s="82">
        <v>227</v>
      </c>
      <c r="J44" s="82">
        <v>0.6404255319148936</v>
      </c>
      <c r="K44" s="82">
        <v>0.62659846547314579</v>
      </c>
      <c r="L44" s="82">
        <v>0.58583106267029972</v>
      </c>
      <c r="M44" s="82">
        <v>0.61185983827493262</v>
      </c>
      <c r="N44" s="82">
        <v>0.61970684039087953</v>
      </c>
      <c r="O44" s="82">
        <v>0.608503100088574</v>
      </c>
    </row>
    <row r="45" spans="1:15">
      <c r="A45" s="82" t="s">
        <v>146</v>
      </c>
      <c r="B45" s="82">
        <v>4196</v>
      </c>
      <c r="C45" s="82">
        <v>4522</v>
      </c>
      <c r="D45" s="82">
        <v>3947</v>
      </c>
      <c r="E45" s="82">
        <v>4201</v>
      </c>
      <c r="F45" s="82">
        <v>3184</v>
      </c>
      <c r="G45" s="82">
        <v>3562</v>
      </c>
      <c r="H45" s="82">
        <v>3204</v>
      </c>
      <c r="I45" s="82">
        <v>3402</v>
      </c>
      <c r="J45" s="82">
        <v>0.7588179218303146</v>
      </c>
      <c r="K45" s="82">
        <v>0.78770455550641305</v>
      </c>
      <c r="L45" s="82">
        <v>0.81175576387129467</v>
      </c>
      <c r="M45" s="82">
        <v>0.80980718876457991</v>
      </c>
      <c r="N45" s="82">
        <v>0.78562968811685752</v>
      </c>
      <c r="O45" s="82">
        <v>0.80252565114443564</v>
      </c>
    </row>
    <row r="46" spans="1:15">
      <c r="A46" s="82" t="s">
        <v>147</v>
      </c>
      <c r="B46" s="82">
        <v>1921</v>
      </c>
      <c r="C46" s="82">
        <v>1938</v>
      </c>
      <c r="D46" s="82">
        <v>2068</v>
      </c>
      <c r="E46" s="82">
        <v>2053</v>
      </c>
      <c r="F46" s="82">
        <v>1295</v>
      </c>
      <c r="G46" s="82">
        <v>1350</v>
      </c>
      <c r="H46" s="82">
        <v>1482</v>
      </c>
      <c r="I46" s="82">
        <v>1432</v>
      </c>
      <c r="J46" s="82">
        <v>0.67412805830296718</v>
      </c>
      <c r="K46" s="82">
        <v>0.69659442724458209</v>
      </c>
      <c r="L46" s="82">
        <v>0.7166344294003868</v>
      </c>
      <c r="M46" s="82">
        <v>0.69751583049196297</v>
      </c>
      <c r="N46" s="82">
        <v>0.69630504471064625</v>
      </c>
      <c r="O46" s="82">
        <v>0.70374649282059742</v>
      </c>
    </row>
    <row r="47" spans="1:15">
      <c r="A47" s="82" t="s">
        <v>148</v>
      </c>
      <c r="B47" s="82">
        <v>2365</v>
      </c>
      <c r="C47" s="82">
        <v>2414</v>
      </c>
      <c r="D47" s="82">
        <v>2108</v>
      </c>
      <c r="E47" s="82">
        <v>2114</v>
      </c>
      <c r="F47" s="82">
        <v>1502</v>
      </c>
      <c r="G47" s="82">
        <v>1662</v>
      </c>
      <c r="H47" s="82">
        <v>1457</v>
      </c>
      <c r="I47" s="82">
        <v>1402</v>
      </c>
      <c r="J47" s="82">
        <v>0.63509513742071877</v>
      </c>
      <c r="K47" s="82">
        <v>0.6884838442419221</v>
      </c>
      <c r="L47" s="82">
        <v>0.69117647058823528</v>
      </c>
      <c r="M47" s="82">
        <v>0.66319772942289501</v>
      </c>
      <c r="N47" s="82">
        <v>0.67097429940467546</v>
      </c>
      <c r="O47" s="82">
        <v>0.68128390596745025</v>
      </c>
    </row>
    <row r="48" spans="1:15">
      <c r="A48" s="82" t="s">
        <v>149</v>
      </c>
      <c r="B48" s="82">
        <v>2366</v>
      </c>
      <c r="C48" s="82">
        <v>2167</v>
      </c>
      <c r="D48" s="82">
        <v>2196</v>
      </c>
      <c r="E48" s="82">
        <v>1955</v>
      </c>
      <c r="F48" s="82">
        <v>1681</v>
      </c>
      <c r="G48" s="82">
        <v>1552</v>
      </c>
      <c r="H48" s="82">
        <v>1679</v>
      </c>
      <c r="I48" s="82">
        <v>1488</v>
      </c>
      <c r="J48" s="82">
        <v>0.71048182586644126</v>
      </c>
      <c r="K48" s="82">
        <v>0.71619750807568061</v>
      </c>
      <c r="L48" s="82">
        <v>0.76457194899817849</v>
      </c>
      <c r="M48" s="82">
        <v>0.7611253196930946</v>
      </c>
      <c r="N48" s="82">
        <v>0.72997473621637687</v>
      </c>
      <c r="O48" s="82">
        <v>0.74691358024691357</v>
      </c>
    </row>
    <row r="49" spans="1:15">
      <c r="A49" s="82" t="s">
        <v>413</v>
      </c>
      <c r="E49" s="82">
        <v>0</v>
      </c>
      <c r="I49" s="82">
        <v>0</v>
      </c>
    </row>
    <row r="50" spans="1:15">
      <c r="A50" s="82" t="s">
        <v>150</v>
      </c>
      <c r="B50" s="82">
        <v>1314</v>
      </c>
      <c r="C50" s="82">
        <v>1488</v>
      </c>
      <c r="D50" s="82">
        <v>1459</v>
      </c>
      <c r="E50" s="82">
        <v>1524</v>
      </c>
      <c r="F50" s="82">
        <v>952</v>
      </c>
      <c r="G50" s="82">
        <v>1067</v>
      </c>
      <c r="H50" s="82">
        <v>1068</v>
      </c>
      <c r="I50" s="82">
        <v>1137</v>
      </c>
      <c r="J50" s="82">
        <v>0.72450532724505323</v>
      </c>
      <c r="K50" s="82">
        <v>0.71706989247311825</v>
      </c>
      <c r="L50" s="82">
        <v>0.73200822481151473</v>
      </c>
      <c r="M50" s="82">
        <v>0.74606299212598426</v>
      </c>
      <c r="N50" s="82">
        <v>0.72447782210748646</v>
      </c>
      <c r="O50" s="82">
        <v>0.73182733169313352</v>
      </c>
    </row>
    <row r="51" spans="1:15">
      <c r="A51" s="82" t="s">
        <v>151</v>
      </c>
      <c r="B51" s="82">
        <v>746</v>
      </c>
      <c r="C51" s="82">
        <v>655</v>
      </c>
      <c r="D51" s="82">
        <v>660</v>
      </c>
      <c r="E51" s="82">
        <v>616</v>
      </c>
      <c r="F51" s="82">
        <v>514</v>
      </c>
      <c r="G51" s="82">
        <v>449</v>
      </c>
      <c r="H51" s="82">
        <v>482</v>
      </c>
      <c r="I51" s="82">
        <v>425</v>
      </c>
      <c r="J51" s="82">
        <v>0.68900804289544237</v>
      </c>
      <c r="K51" s="82">
        <v>0.68549618320610683</v>
      </c>
      <c r="L51" s="82">
        <v>0.73030303030303034</v>
      </c>
      <c r="M51" s="82">
        <v>0.68993506493506496</v>
      </c>
      <c r="N51" s="82">
        <v>0.70111596312469671</v>
      </c>
      <c r="O51" s="82">
        <v>0.70222682547902637</v>
      </c>
    </row>
    <row r="52" spans="1:15">
      <c r="A52" s="82" t="s">
        <v>152</v>
      </c>
      <c r="B52" s="82">
        <v>931</v>
      </c>
      <c r="C52" s="82">
        <v>579</v>
      </c>
      <c r="D52" s="82">
        <v>754</v>
      </c>
      <c r="E52" s="82">
        <v>538</v>
      </c>
      <c r="F52" s="82">
        <v>642</v>
      </c>
      <c r="G52" s="82">
        <v>426</v>
      </c>
      <c r="H52" s="82">
        <v>521</v>
      </c>
      <c r="I52" s="82">
        <v>377</v>
      </c>
      <c r="J52" s="82">
        <v>0.68958109559613323</v>
      </c>
      <c r="K52" s="82">
        <v>0.73575129533678751</v>
      </c>
      <c r="L52" s="82">
        <v>0.69098143236074272</v>
      </c>
      <c r="M52" s="82">
        <v>0.7007434944237918</v>
      </c>
      <c r="N52" s="82">
        <v>0.70185512367491165</v>
      </c>
      <c r="O52" s="82">
        <v>0.70764297167290224</v>
      </c>
    </row>
    <row r="53" spans="1:15">
      <c r="A53" s="82" t="s">
        <v>153</v>
      </c>
      <c r="B53" s="82">
        <v>2033</v>
      </c>
      <c r="C53" s="82">
        <v>2101</v>
      </c>
      <c r="D53" s="82">
        <v>1954</v>
      </c>
      <c r="E53" s="82">
        <v>718</v>
      </c>
      <c r="F53" s="82">
        <v>1419</v>
      </c>
      <c r="G53" s="82">
        <v>1437</v>
      </c>
      <c r="H53" s="82">
        <v>1369</v>
      </c>
      <c r="I53" s="82">
        <v>511</v>
      </c>
      <c r="J53" s="82">
        <v>0.69798327594687659</v>
      </c>
      <c r="K53" s="82">
        <v>0.68396001903855308</v>
      </c>
      <c r="L53" s="82">
        <v>0.70061412487205732</v>
      </c>
      <c r="M53" s="82">
        <v>0.71169916434540392</v>
      </c>
      <c r="N53" s="82">
        <v>0.69398817345597896</v>
      </c>
      <c r="O53" s="82">
        <v>0.6949507647182066</v>
      </c>
    </row>
    <row r="54" spans="1:15">
      <c r="A54" s="82" t="s">
        <v>154</v>
      </c>
      <c r="C54" s="82">
        <v>1771</v>
      </c>
      <c r="D54" s="82">
        <v>2098</v>
      </c>
      <c r="E54" s="82">
        <v>5122</v>
      </c>
      <c r="G54" s="82">
        <v>1465</v>
      </c>
      <c r="H54" s="82">
        <v>1642</v>
      </c>
      <c r="I54" s="82">
        <v>4115</v>
      </c>
      <c r="K54" s="82">
        <v>0.82721626199887066</v>
      </c>
      <c r="L54" s="82">
        <v>0.78265014299332702</v>
      </c>
      <c r="M54" s="82">
        <v>0.80339711050370954</v>
      </c>
      <c r="N54" s="82">
        <v>0.80304988369087615</v>
      </c>
      <c r="O54" s="82">
        <v>0.80324769213658098</v>
      </c>
    </row>
    <row r="55" spans="1:15">
      <c r="A55" s="82" t="s">
        <v>155</v>
      </c>
      <c r="B55" s="82">
        <v>2520</v>
      </c>
      <c r="C55" s="82">
        <v>2631</v>
      </c>
      <c r="D55" s="82">
        <v>2389</v>
      </c>
      <c r="E55" s="82">
        <v>2628</v>
      </c>
      <c r="F55" s="82">
        <v>1897</v>
      </c>
      <c r="G55" s="82">
        <v>2080</v>
      </c>
      <c r="H55" s="82">
        <v>1906</v>
      </c>
      <c r="I55" s="82">
        <v>2073</v>
      </c>
      <c r="J55" s="82">
        <v>0.75277777777777777</v>
      </c>
      <c r="K55" s="82">
        <v>0.79057392626377798</v>
      </c>
      <c r="L55" s="82">
        <v>0.79782335705316032</v>
      </c>
      <c r="M55" s="82">
        <v>0.78881278538812782</v>
      </c>
      <c r="N55" s="82">
        <v>0.78023872679045092</v>
      </c>
      <c r="O55" s="82">
        <v>0.79223326359832635</v>
      </c>
    </row>
    <row r="56" spans="1:15">
      <c r="A56" s="82" t="s">
        <v>156</v>
      </c>
      <c r="B56" s="82">
        <v>1785</v>
      </c>
      <c r="D56" s="82">
        <v>1830</v>
      </c>
      <c r="E56" s="82">
        <v>4170</v>
      </c>
      <c r="F56" s="82">
        <v>1329</v>
      </c>
      <c r="H56" s="82">
        <v>1430</v>
      </c>
      <c r="I56" s="82">
        <v>3116</v>
      </c>
      <c r="J56" s="82">
        <v>0.74453781512605044</v>
      </c>
      <c r="L56" s="82">
        <v>0.78142076502732238</v>
      </c>
      <c r="M56" s="82">
        <v>0.74724220623501203</v>
      </c>
      <c r="N56" s="82">
        <v>0.76320885200553246</v>
      </c>
      <c r="O56" s="82">
        <v>0.75766666666666671</v>
      </c>
    </row>
    <row r="57" spans="1:15">
      <c r="A57" s="82" t="s">
        <v>39</v>
      </c>
      <c r="B57" s="82">
        <v>3120</v>
      </c>
      <c r="C57" s="82">
        <v>2896</v>
      </c>
      <c r="D57" s="82">
        <v>2737</v>
      </c>
      <c r="E57" s="82">
        <v>3693</v>
      </c>
      <c r="F57" s="82">
        <v>2524</v>
      </c>
      <c r="G57" s="82">
        <v>2343</v>
      </c>
      <c r="H57" s="82">
        <v>2268</v>
      </c>
      <c r="I57" s="82">
        <v>3036</v>
      </c>
      <c r="J57" s="82">
        <v>0.80897435897435899</v>
      </c>
      <c r="K57" s="82">
        <v>0.80904696132596687</v>
      </c>
      <c r="L57" s="82">
        <v>0.82864450127877243</v>
      </c>
      <c r="M57" s="82">
        <v>0.82209585702680743</v>
      </c>
      <c r="N57" s="82">
        <v>0.81514909173997485</v>
      </c>
      <c r="O57" s="82">
        <v>0.81996568732575592</v>
      </c>
    </row>
    <row r="58" spans="1:15">
      <c r="A58" s="82" t="s">
        <v>157</v>
      </c>
      <c r="B58" s="82">
        <v>6134</v>
      </c>
      <c r="C58" s="82">
        <v>5014</v>
      </c>
      <c r="D58" s="82">
        <v>5979</v>
      </c>
      <c r="E58" s="82">
        <v>5911</v>
      </c>
      <c r="F58" s="82">
        <v>5479</v>
      </c>
      <c r="G58" s="82">
        <v>4565</v>
      </c>
      <c r="H58" s="82">
        <v>5483</v>
      </c>
      <c r="I58" s="82">
        <v>5465</v>
      </c>
      <c r="J58" s="82">
        <v>0.89321812846429738</v>
      </c>
      <c r="K58" s="82">
        <v>0.91045073793378539</v>
      </c>
      <c r="L58" s="82">
        <v>0.91704298377655125</v>
      </c>
      <c r="M58" s="82">
        <v>0.92454745389950943</v>
      </c>
      <c r="N58" s="82">
        <v>0.90658025340106263</v>
      </c>
      <c r="O58" s="82">
        <v>0.91771178419309041</v>
      </c>
    </row>
    <row r="59" spans="1:15">
      <c r="A59" s="82" t="s">
        <v>158</v>
      </c>
      <c r="B59" s="82">
        <v>2175</v>
      </c>
      <c r="C59" s="82">
        <v>2476</v>
      </c>
      <c r="D59" s="82">
        <v>2628</v>
      </c>
      <c r="E59" s="82">
        <v>2578</v>
      </c>
      <c r="F59" s="82">
        <v>1824</v>
      </c>
      <c r="G59" s="82">
        <v>2098</v>
      </c>
      <c r="H59" s="82">
        <v>2251</v>
      </c>
      <c r="I59" s="82">
        <v>2250</v>
      </c>
      <c r="J59" s="82">
        <v>0.83862068965517245</v>
      </c>
      <c r="K59" s="82">
        <v>0.84733441033925683</v>
      </c>
      <c r="L59" s="82">
        <v>0.856544901065449</v>
      </c>
      <c r="M59" s="82">
        <v>0.87276958882854927</v>
      </c>
      <c r="N59" s="82">
        <v>0.84805605165544717</v>
      </c>
      <c r="O59" s="82">
        <v>0.85902108825826606</v>
      </c>
    </row>
    <row r="60" spans="1:15">
      <c r="A60" s="82" t="s">
        <v>414</v>
      </c>
      <c r="E60" s="82">
        <v>0</v>
      </c>
      <c r="I60" s="82">
        <v>0</v>
      </c>
    </row>
    <row r="61" spans="1:15">
      <c r="A61" s="82" t="s">
        <v>159</v>
      </c>
      <c r="B61" s="82">
        <v>2624</v>
      </c>
      <c r="C61" s="82">
        <v>2633</v>
      </c>
      <c r="D61" s="82">
        <v>2655</v>
      </c>
      <c r="E61" s="82">
        <v>2706</v>
      </c>
      <c r="F61" s="82">
        <v>2446</v>
      </c>
      <c r="G61" s="82">
        <v>2449</v>
      </c>
      <c r="H61" s="82">
        <v>2503</v>
      </c>
      <c r="I61" s="82">
        <v>2567</v>
      </c>
      <c r="J61" s="82">
        <v>0.93216463414634143</v>
      </c>
      <c r="K61" s="82">
        <v>0.93011773642233198</v>
      </c>
      <c r="L61" s="82">
        <v>0.94274952919020716</v>
      </c>
      <c r="M61" s="82">
        <v>0.94863266814486324</v>
      </c>
      <c r="N61" s="82">
        <v>0.93503538928210317</v>
      </c>
      <c r="O61" s="82">
        <v>0.94058043532649482</v>
      </c>
    </row>
    <row r="62" spans="1:15">
      <c r="A62" s="82" t="s">
        <v>160</v>
      </c>
      <c r="B62" s="82">
        <v>3029</v>
      </c>
      <c r="C62" s="82">
        <v>3108</v>
      </c>
      <c r="D62" s="82">
        <v>3490</v>
      </c>
      <c r="E62" s="82">
        <v>3597</v>
      </c>
      <c r="F62" s="82">
        <v>2443</v>
      </c>
      <c r="G62" s="82">
        <v>2527</v>
      </c>
      <c r="H62" s="82">
        <v>2776</v>
      </c>
      <c r="I62" s="82">
        <v>2864</v>
      </c>
      <c r="J62" s="82">
        <v>0.80653681082865636</v>
      </c>
      <c r="K62" s="82">
        <v>0.81306306306306309</v>
      </c>
      <c r="L62" s="82">
        <v>0.79541547277936964</v>
      </c>
      <c r="M62" s="82">
        <v>0.79621907144842929</v>
      </c>
      <c r="N62" s="82">
        <v>0.80461202866936743</v>
      </c>
      <c r="O62" s="82">
        <v>0.80107896027464442</v>
      </c>
    </row>
    <row r="63" spans="1:15">
      <c r="A63" s="82" t="s">
        <v>161</v>
      </c>
      <c r="B63" s="82">
        <v>2517</v>
      </c>
      <c r="C63" s="82">
        <v>2743</v>
      </c>
      <c r="D63" s="82">
        <v>2937</v>
      </c>
      <c r="E63" s="82">
        <v>2853</v>
      </c>
      <c r="F63" s="82">
        <v>2074</v>
      </c>
      <c r="G63" s="82">
        <v>2279</v>
      </c>
      <c r="H63" s="82">
        <v>2468</v>
      </c>
      <c r="I63" s="82">
        <v>2372</v>
      </c>
      <c r="J63" s="82">
        <v>0.82399682161303134</v>
      </c>
      <c r="K63" s="82">
        <v>0.83084214363835218</v>
      </c>
      <c r="L63" s="82">
        <v>0.84031324480762681</v>
      </c>
      <c r="M63" s="82">
        <v>0.83140553803014372</v>
      </c>
      <c r="N63" s="82">
        <v>0.83213370745394655</v>
      </c>
      <c r="O63" s="82">
        <v>0.83429040196882687</v>
      </c>
    </row>
    <row r="64" spans="1:15">
      <c r="A64" s="82" t="s">
        <v>162</v>
      </c>
      <c r="B64" s="82">
        <v>0</v>
      </c>
      <c r="C64" s="82">
        <v>0</v>
      </c>
      <c r="D64" s="82">
        <v>0</v>
      </c>
      <c r="E64" s="82">
        <v>0</v>
      </c>
      <c r="F64" s="82">
        <v>0</v>
      </c>
      <c r="G64" s="82">
        <v>0</v>
      </c>
      <c r="H64" s="82">
        <v>0</v>
      </c>
      <c r="I64" s="82">
        <v>0</v>
      </c>
    </row>
    <row r="65" spans="1:15">
      <c r="A65" s="82" t="s">
        <v>163</v>
      </c>
      <c r="B65" s="82">
        <v>1184</v>
      </c>
      <c r="C65" s="82">
        <v>1203</v>
      </c>
      <c r="D65" s="82">
        <v>905</v>
      </c>
      <c r="E65" s="82">
        <v>706</v>
      </c>
      <c r="F65" s="82">
        <v>694</v>
      </c>
      <c r="G65" s="82">
        <v>668</v>
      </c>
      <c r="H65" s="82">
        <v>589</v>
      </c>
      <c r="I65" s="82">
        <v>479</v>
      </c>
      <c r="J65" s="82">
        <v>0.58614864864864868</v>
      </c>
      <c r="K65" s="82">
        <v>0.55527847049044055</v>
      </c>
      <c r="L65" s="82">
        <v>0.65082872928176794</v>
      </c>
      <c r="M65" s="82">
        <v>0.67847025495750712</v>
      </c>
      <c r="N65" s="82">
        <v>0.59264884568651277</v>
      </c>
      <c r="O65" s="82">
        <v>0.61691542288557211</v>
      </c>
    </row>
    <row r="66" spans="1:15">
      <c r="A66" s="82" t="s">
        <v>164</v>
      </c>
      <c r="B66" s="82">
        <v>3450</v>
      </c>
      <c r="C66" s="82">
        <v>3884</v>
      </c>
      <c r="D66" s="82">
        <v>3718</v>
      </c>
      <c r="E66" s="82">
        <v>3417</v>
      </c>
      <c r="F66" s="82">
        <v>2970</v>
      </c>
      <c r="G66" s="82">
        <v>3223</v>
      </c>
      <c r="H66" s="82">
        <v>3105</v>
      </c>
      <c r="I66" s="82">
        <v>2808</v>
      </c>
      <c r="J66" s="82">
        <v>0.86086956521739133</v>
      </c>
      <c r="K66" s="82">
        <v>0.82981462409886719</v>
      </c>
      <c r="L66" s="82">
        <v>0.83512641204948901</v>
      </c>
      <c r="M66" s="82">
        <v>0.8217734855136084</v>
      </c>
      <c r="N66" s="82">
        <v>0.84129569308722407</v>
      </c>
      <c r="O66" s="82">
        <v>0.82911334966875394</v>
      </c>
    </row>
    <row r="67" spans="1:15">
      <c r="A67" s="82" t="s">
        <v>165</v>
      </c>
      <c r="B67" s="82">
        <v>1333</v>
      </c>
      <c r="C67" s="82">
        <v>1363</v>
      </c>
      <c r="D67" s="82">
        <v>693</v>
      </c>
      <c r="E67" s="82">
        <v>654</v>
      </c>
      <c r="F67" s="82">
        <v>615</v>
      </c>
      <c r="G67" s="82">
        <v>821</v>
      </c>
      <c r="H67" s="82">
        <v>428</v>
      </c>
      <c r="I67" s="82">
        <v>398</v>
      </c>
      <c r="J67" s="82">
        <v>0.46136534133533386</v>
      </c>
      <c r="K67" s="82">
        <v>0.60234776228906828</v>
      </c>
      <c r="L67" s="82">
        <v>0.6176046176046176</v>
      </c>
      <c r="M67" s="82">
        <v>0.60856269113149852</v>
      </c>
      <c r="N67" s="82">
        <v>0.55001475361463559</v>
      </c>
      <c r="O67" s="82">
        <v>0.60774907749077489</v>
      </c>
    </row>
    <row r="68" spans="1:15">
      <c r="A68" s="82" t="s">
        <v>166</v>
      </c>
      <c r="B68" s="82">
        <v>3141</v>
      </c>
      <c r="C68" s="82">
        <v>3388</v>
      </c>
      <c r="D68" s="82">
        <v>3030</v>
      </c>
      <c r="E68" s="82">
        <v>3182</v>
      </c>
      <c r="F68" s="82">
        <v>2621</v>
      </c>
      <c r="G68" s="82">
        <v>2879</v>
      </c>
      <c r="H68" s="82">
        <v>2578</v>
      </c>
      <c r="I68" s="82">
        <v>2712</v>
      </c>
      <c r="J68" s="82">
        <v>0.83444762814390316</v>
      </c>
      <c r="K68" s="82">
        <v>0.84976387249114527</v>
      </c>
      <c r="L68" s="82">
        <v>0.85082508250825084</v>
      </c>
      <c r="M68" s="82">
        <v>0.85229415461973601</v>
      </c>
      <c r="N68" s="82">
        <v>0.84506747567737206</v>
      </c>
      <c r="O68" s="82">
        <v>0.85093750000000001</v>
      </c>
    </row>
    <row r="69" spans="1:15">
      <c r="A69" s="82" t="s">
        <v>167</v>
      </c>
      <c r="B69" s="82">
        <v>1689</v>
      </c>
      <c r="C69" s="82">
        <v>1832</v>
      </c>
      <c r="D69" s="82">
        <v>1800</v>
      </c>
      <c r="E69" s="82">
        <v>2564</v>
      </c>
      <c r="F69" s="82">
        <v>1120</v>
      </c>
      <c r="G69" s="82">
        <v>1171</v>
      </c>
      <c r="H69" s="82">
        <v>1151</v>
      </c>
      <c r="I69" s="82">
        <v>1491</v>
      </c>
      <c r="J69" s="82">
        <v>0.66311426879810542</v>
      </c>
      <c r="K69" s="82">
        <v>0.63919213973799127</v>
      </c>
      <c r="L69" s="82">
        <v>0.63944444444444448</v>
      </c>
      <c r="M69" s="82">
        <v>0.58151326053042118</v>
      </c>
      <c r="N69" s="82">
        <v>0.64687088893065214</v>
      </c>
      <c r="O69" s="82">
        <v>0.6153970303421562</v>
      </c>
    </row>
    <row r="70" spans="1:15">
      <c r="A70" s="82" t="s">
        <v>168</v>
      </c>
      <c r="B70" s="82">
        <v>2512</v>
      </c>
      <c r="C70" s="82">
        <v>3055</v>
      </c>
      <c r="D70" s="82">
        <v>2980</v>
      </c>
      <c r="E70" s="82">
        <v>2969</v>
      </c>
      <c r="F70" s="82">
        <v>1851</v>
      </c>
      <c r="G70" s="82">
        <v>2279</v>
      </c>
      <c r="H70" s="82">
        <v>2297</v>
      </c>
      <c r="I70" s="82">
        <v>2208</v>
      </c>
      <c r="J70" s="82">
        <v>0.73686305732484081</v>
      </c>
      <c r="K70" s="82">
        <v>0.74599018003273321</v>
      </c>
      <c r="L70" s="82">
        <v>0.77080536912751674</v>
      </c>
      <c r="M70" s="82">
        <v>0.74368474233748738</v>
      </c>
      <c r="N70" s="82">
        <v>0.75195975195975195</v>
      </c>
      <c r="O70" s="82">
        <v>0.75344291426032872</v>
      </c>
    </row>
    <row r="71" spans="1:15">
      <c r="A71" s="82" t="s">
        <v>169</v>
      </c>
      <c r="B71" s="82">
        <v>7166</v>
      </c>
      <c r="C71" s="82">
        <v>7547</v>
      </c>
      <c r="D71" s="82">
        <v>7302</v>
      </c>
      <c r="E71" s="82">
        <v>6975</v>
      </c>
      <c r="F71" s="82">
        <v>6483</v>
      </c>
      <c r="G71" s="82">
        <v>6745</v>
      </c>
      <c r="H71" s="82">
        <v>6537</v>
      </c>
      <c r="I71" s="82">
        <v>6218</v>
      </c>
      <c r="J71" s="82">
        <v>0.90468880826123366</v>
      </c>
      <c r="K71" s="82">
        <v>0.8937326089837021</v>
      </c>
      <c r="L71" s="82">
        <v>0.89523418241577646</v>
      </c>
      <c r="M71" s="82">
        <v>0.89146953405017926</v>
      </c>
      <c r="N71" s="82">
        <v>0.89779695662048609</v>
      </c>
      <c r="O71" s="82">
        <v>0.89351173020527863</v>
      </c>
    </row>
    <row r="72" spans="1:15">
      <c r="A72" s="82" t="s">
        <v>42</v>
      </c>
      <c r="B72" s="82">
        <v>2585</v>
      </c>
      <c r="C72" s="82">
        <v>2649</v>
      </c>
      <c r="D72" s="82">
        <v>2628</v>
      </c>
      <c r="E72" s="82">
        <v>2527</v>
      </c>
      <c r="F72" s="82">
        <v>1756</v>
      </c>
      <c r="G72" s="82">
        <v>1907</v>
      </c>
      <c r="H72" s="82">
        <v>1938</v>
      </c>
      <c r="I72" s="82">
        <v>1813</v>
      </c>
      <c r="J72" s="82">
        <v>0.67930367504835587</v>
      </c>
      <c r="K72" s="82">
        <v>0.71989429973574937</v>
      </c>
      <c r="L72" s="82">
        <v>0.73744292237442921</v>
      </c>
      <c r="M72" s="82">
        <v>0.7174515235457064</v>
      </c>
      <c r="N72" s="82">
        <v>0.71241414398371916</v>
      </c>
      <c r="O72" s="82">
        <v>0.72501281394156847</v>
      </c>
    </row>
    <row r="73" spans="1:15">
      <c r="A73" s="82" t="s">
        <v>170</v>
      </c>
      <c r="B73" s="82">
        <v>4314</v>
      </c>
      <c r="C73" s="82">
        <v>4528</v>
      </c>
      <c r="D73" s="82">
        <v>4320</v>
      </c>
      <c r="E73" s="82">
        <v>4532</v>
      </c>
      <c r="F73" s="82">
        <v>3604</v>
      </c>
      <c r="G73" s="82">
        <v>3804</v>
      </c>
      <c r="H73" s="82">
        <v>3720</v>
      </c>
      <c r="I73" s="82">
        <v>3976</v>
      </c>
      <c r="J73" s="82">
        <v>0.83541956420955032</v>
      </c>
      <c r="K73" s="82">
        <v>0.84010600706713778</v>
      </c>
      <c r="L73" s="82">
        <v>0.86111111111111116</v>
      </c>
      <c r="M73" s="82">
        <v>0.87731685789938219</v>
      </c>
      <c r="N73" s="82">
        <v>0.84546421516486858</v>
      </c>
      <c r="O73" s="82">
        <v>0.85949177877428995</v>
      </c>
    </row>
    <row r="74" spans="1:15">
      <c r="A74" s="82" t="s">
        <v>171</v>
      </c>
      <c r="B74" s="82">
        <v>894</v>
      </c>
      <c r="C74" s="82">
        <v>951</v>
      </c>
      <c r="D74" s="82">
        <v>841</v>
      </c>
      <c r="E74" s="82">
        <v>879</v>
      </c>
      <c r="F74" s="82">
        <v>660</v>
      </c>
      <c r="G74" s="82">
        <v>721</v>
      </c>
      <c r="H74" s="82">
        <v>633</v>
      </c>
      <c r="I74" s="82">
        <v>638</v>
      </c>
      <c r="J74" s="82">
        <v>0.73825503355704702</v>
      </c>
      <c r="K74" s="82">
        <v>0.75814931650893791</v>
      </c>
      <c r="L74" s="82">
        <v>0.75267538644470866</v>
      </c>
      <c r="M74" s="82">
        <v>0.72582480091012513</v>
      </c>
      <c r="N74" s="82">
        <v>0.74981384959046915</v>
      </c>
      <c r="O74" s="82">
        <v>0.74578809434668658</v>
      </c>
    </row>
    <row r="75" spans="1:15">
      <c r="A75" s="82" t="s">
        <v>415</v>
      </c>
      <c r="C75" s="82">
        <v>1243</v>
      </c>
      <c r="D75" s="82">
        <v>1220</v>
      </c>
      <c r="E75" s="82">
        <v>2498</v>
      </c>
      <c r="G75" s="82">
        <v>846</v>
      </c>
      <c r="H75" s="82">
        <v>829</v>
      </c>
      <c r="I75" s="82">
        <v>1725</v>
      </c>
      <c r="K75" s="82">
        <v>0.68061142397425578</v>
      </c>
      <c r="L75" s="82">
        <v>0.67950819672131146</v>
      </c>
      <c r="M75" s="82">
        <v>0.6905524419535628</v>
      </c>
      <c r="N75" s="82">
        <v>0.6800649614291514</v>
      </c>
      <c r="O75" s="82">
        <v>0.68534569643217091</v>
      </c>
    </row>
    <row r="76" spans="1:15">
      <c r="A76" s="82" t="s">
        <v>172</v>
      </c>
      <c r="B76" s="82">
        <v>3864</v>
      </c>
      <c r="C76" s="82">
        <v>3956</v>
      </c>
      <c r="D76" s="82">
        <v>3950</v>
      </c>
      <c r="E76" s="82">
        <v>4000</v>
      </c>
      <c r="F76" s="82">
        <v>3532</v>
      </c>
      <c r="G76" s="82">
        <v>3629</v>
      </c>
      <c r="H76" s="82">
        <v>3593</v>
      </c>
      <c r="I76" s="82">
        <v>3652</v>
      </c>
      <c r="J76" s="82">
        <v>0.91407867494824013</v>
      </c>
      <c r="K76" s="82">
        <v>0.91734074823053591</v>
      </c>
      <c r="L76" s="82">
        <v>0.90962025316455697</v>
      </c>
      <c r="M76" s="82">
        <v>0.91300000000000003</v>
      </c>
      <c r="N76" s="82">
        <v>0.91367884451996606</v>
      </c>
      <c r="O76" s="82">
        <v>0.91332101461448012</v>
      </c>
    </row>
    <row r="77" spans="1:15">
      <c r="A77" s="82" t="s">
        <v>173</v>
      </c>
      <c r="B77" s="82">
        <v>3301</v>
      </c>
      <c r="C77" s="82">
        <v>3541</v>
      </c>
      <c r="D77" s="82">
        <v>3466</v>
      </c>
      <c r="E77" s="82">
        <v>3465</v>
      </c>
      <c r="F77" s="82">
        <v>2452</v>
      </c>
      <c r="G77" s="82">
        <v>2797</v>
      </c>
      <c r="H77" s="82">
        <v>2792</v>
      </c>
      <c r="I77" s="82">
        <v>2826</v>
      </c>
      <c r="J77" s="82">
        <v>0.7428052105422599</v>
      </c>
      <c r="K77" s="82">
        <v>0.78988986162101105</v>
      </c>
      <c r="L77" s="82">
        <v>0.80553952683208307</v>
      </c>
      <c r="M77" s="82">
        <v>0.81558441558441563</v>
      </c>
      <c r="N77" s="82">
        <v>0.78007372914241369</v>
      </c>
      <c r="O77" s="82">
        <v>0.8035714285714286</v>
      </c>
    </row>
    <row r="78" spans="1:15">
      <c r="A78" s="82" t="s">
        <v>174</v>
      </c>
      <c r="B78" s="82">
        <v>1447</v>
      </c>
      <c r="C78" s="82">
        <v>1418</v>
      </c>
      <c r="D78" s="82">
        <v>1518</v>
      </c>
      <c r="E78" s="82">
        <v>1731</v>
      </c>
      <c r="F78" s="82">
        <v>1123</v>
      </c>
      <c r="G78" s="82">
        <v>1148</v>
      </c>
      <c r="H78" s="82">
        <v>1226</v>
      </c>
      <c r="I78" s="82">
        <v>1386</v>
      </c>
      <c r="J78" s="82">
        <v>0.77608845888044231</v>
      </c>
      <c r="K78" s="82">
        <v>0.80959097320169249</v>
      </c>
      <c r="L78" s="82">
        <v>0.80764163372859021</v>
      </c>
      <c r="M78" s="82">
        <v>0.80069324090121319</v>
      </c>
      <c r="N78" s="82">
        <v>0.79785535021674647</v>
      </c>
      <c r="O78" s="82">
        <v>0.80565673880437116</v>
      </c>
    </row>
    <row r="79" spans="1:15">
      <c r="A79" s="82" t="s">
        <v>175</v>
      </c>
      <c r="C79" s="82">
        <v>2330</v>
      </c>
      <c r="D79" s="82">
        <v>2639</v>
      </c>
      <c r="E79" s="82">
        <v>5618</v>
      </c>
      <c r="G79" s="82">
        <v>1774</v>
      </c>
      <c r="H79" s="82">
        <v>1978</v>
      </c>
      <c r="I79" s="82">
        <v>4336</v>
      </c>
      <c r="K79" s="82">
        <v>0.76137339055793996</v>
      </c>
      <c r="L79" s="82">
        <v>0.74952633573323224</v>
      </c>
      <c r="M79" s="82">
        <v>0.77180491278034891</v>
      </c>
      <c r="N79" s="82">
        <v>0.75508150533306495</v>
      </c>
      <c r="O79" s="82">
        <v>0.76395579484273168</v>
      </c>
    </row>
    <row r="80" spans="1:15">
      <c r="A80" s="82" t="s">
        <v>176</v>
      </c>
      <c r="B80" s="82">
        <v>3751</v>
      </c>
      <c r="C80" s="82">
        <v>3709</v>
      </c>
      <c r="F80" s="82">
        <v>2702</v>
      </c>
      <c r="G80" s="82">
        <v>2885</v>
      </c>
      <c r="J80" s="82">
        <v>0.72034124233537722</v>
      </c>
      <c r="K80" s="82">
        <v>0.77783769210029663</v>
      </c>
      <c r="N80" s="82">
        <v>0.74892761394101881</v>
      </c>
      <c r="O80" s="82">
        <v>0.77783769210029663</v>
      </c>
    </row>
    <row r="81" spans="1:15">
      <c r="A81" s="82" t="s">
        <v>177</v>
      </c>
      <c r="D81" s="82">
        <v>4030</v>
      </c>
      <c r="E81" s="82">
        <v>3890</v>
      </c>
      <c r="H81" s="82">
        <v>3168</v>
      </c>
      <c r="I81" s="82">
        <v>2932</v>
      </c>
      <c r="L81" s="82">
        <v>0.78610421836228284</v>
      </c>
      <c r="M81" s="82">
        <v>0.75372750642673525</v>
      </c>
      <c r="N81" s="82">
        <v>0.78610421836228284</v>
      </c>
      <c r="O81" s="82">
        <v>0.77020202020202022</v>
      </c>
    </row>
    <row r="82" spans="1:15">
      <c r="A82" s="82" t="s">
        <v>178</v>
      </c>
      <c r="B82" s="82">
        <v>1366</v>
      </c>
      <c r="C82" s="82">
        <v>1383</v>
      </c>
      <c r="D82" s="82">
        <v>1496</v>
      </c>
      <c r="E82" s="82">
        <v>1479</v>
      </c>
      <c r="F82" s="82">
        <v>888</v>
      </c>
      <c r="G82" s="82">
        <v>915</v>
      </c>
      <c r="H82" s="82">
        <v>976</v>
      </c>
      <c r="I82" s="82">
        <v>960</v>
      </c>
      <c r="J82" s="82">
        <v>0.65007320644216693</v>
      </c>
      <c r="K82" s="82">
        <v>0.66160520607375273</v>
      </c>
      <c r="L82" s="82">
        <v>0.65240641711229952</v>
      </c>
      <c r="M82" s="82">
        <v>0.64908722109533468</v>
      </c>
      <c r="N82" s="82">
        <v>0.65465253239104826</v>
      </c>
      <c r="O82" s="82">
        <v>0.65419917393299676</v>
      </c>
    </row>
    <row r="83" spans="1:15">
      <c r="A83" s="82" t="s">
        <v>179</v>
      </c>
      <c r="B83" s="82">
        <v>222</v>
      </c>
      <c r="C83" s="82">
        <v>209</v>
      </c>
      <c r="D83" s="82">
        <v>214</v>
      </c>
      <c r="E83" s="82">
        <v>147</v>
      </c>
      <c r="F83" s="82">
        <v>131</v>
      </c>
      <c r="G83" s="82">
        <v>120</v>
      </c>
      <c r="H83" s="82">
        <v>98</v>
      </c>
      <c r="I83" s="82">
        <v>83</v>
      </c>
      <c r="J83" s="82">
        <v>0.59009009009009006</v>
      </c>
      <c r="K83" s="82">
        <v>0.57416267942583732</v>
      </c>
      <c r="L83" s="82">
        <v>0.45794392523364486</v>
      </c>
      <c r="M83" s="82">
        <v>0.56462585034013602</v>
      </c>
      <c r="N83" s="82">
        <v>0.54108527131782946</v>
      </c>
      <c r="O83" s="82">
        <v>0.52807017543859647</v>
      </c>
    </row>
    <row r="84" spans="1:15">
      <c r="A84" s="82" t="s">
        <v>180</v>
      </c>
      <c r="B84" s="82">
        <v>0</v>
      </c>
      <c r="C84" s="82">
        <v>0</v>
      </c>
      <c r="D84" s="82">
        <v>0</v>
      </c>
      <c r="F84" s="82">
        <v>0</v>
      </c>
      <c r="G84" s="82">
        <v>0</v>
      </c>
      <c r="H84" s="82">
        <v>0</v>
      </c>
    </row>
    <row r="85" spans="1:15">
      <c r="A85" s="82" t="s">
        <v>416</v>
      </c>
      <c r="E85" s="82">
        <v>0</v>
      </c>
      <c r="I85" s="82">
        <v>0</v>
      </c>
    </row>
    <row r="86" spans="1:15">
      <c r="A86" s="82" t="s">
        <v>181</v>
      </c>
      <c r="B86" s="82">
        <v>0</v>
      </c>
      <c r="C86" s="82">
        <v>0</v>
      </c>
      <c r="D86" s="82">
        <v>0</v>
      </c>
      <c r="E86" s="82">
        <v>0</v>
      </c>
      <c r="F86" s="82">
        <v>0</v>
      </c>
      <c r="G86" s="82">
        <v>0</v>
      </c>
      <c r="H86" s="82">
        <v>0</v>
      </c>
      <c r="I86" s="82">
        <v>0</v>
      </c>
    </row>
    <row r="87" spans="1:15">
      <c r="A87" s="82" t="s">
        <v>182</v>
      </c>
      <c r="B87" s="82">
        <v>4588</v>
      </c>
      <c r="C87" s="82">
        <v>5135</v>
      </c>
      <c r="D87" s="82">
        <v>4779</v>
      </c>
      <c r="E87" s="82">
        <v>5477</v>
      </c>
      <c r="F87" s="82">
        <v>3919</v>
      </c>
      <c r="G87" s="82">
        <v>4292</v>
      </c>
      <c r="H87" s="82">
        <v>4018</v>
      </c>
      <c r="I87" s="82">
        <v>4589</v>
      </c>
      <c r="J87" s="82">
        <v>0.85418482999128165</v>
      </c>
      <c r="K87" s="82">
        <v>0.83583252190847124</v>
      </c>
      <c r="L87" s="82">
        <v>0.84076166562042265</v>
      </c>
      <c r="M87" s="82">
        <v>0.83786744568194271</v>
      </c>
      <c r="N87" s="82">
        <v>0.84326299820714379</v>
      </c>
      <c r="O87" s="82">
        <v>0.83808719381456698</v>
      </c>
    </row>
    <row r="88" spans="1:15">
      <c r="A88" s="82" t="s">
        <v>183</v>
      </c>
      <c r="B88" s="82">
        <v>1522</v>
      </c>
      <c r="C88" s="82">
        <v>1506</v>
      </c>
      <c r="D88" s="82">
        <v>1450</v>
      </c>
      <c r="E88" s="82">
        <v>1535</v>
      </c>
      <c r="F88" s="82">
        <v>1096</v>
      </c>
      <c r="G88" s="82">
        <v>1118</v>
      </c>
      <c r="H88" s="82">
        <v>1078</v>
      </c>
      <c r="I88" s="82">
        <v>1136</v>
      </c>
      <c r="J88" s="82">
        <v>0.72010512483574241</v>
      </c>
      <c r="K88" s="82">
        <v>0.74236387782204516</v>
      </c>
      <c r="L88" s="82">
        <v>0.74344827586206896</v>
      </c>
      <c r="M88" s="82">
        <v>0.7400651465798046</v>
      </c>
      <c r="N88" s="82">
        <v>0.73514962036623488</v>
      </c>
      <c r="O88" s="82">
        <v>0.74192830104653751</v>
      </c>
    </row>
    <row r="89" spans="1:15">
      <c r="A89" s="82" t="s">
        <v>184</v>
      </c>
      <c r="B89" s="82">
        <v>1657</v>
      </c>
      <c r="C89" s="82">
        <v>1661</v>
      </c>
      <c r="D89" s="82">
        <v>1857</v>
      </c>
      <c r="E89" s="82">
        <v>1937</v>
      </c>
      <c r="F89" s="82">
        <v>1175</v>
      </c>
      <c r="G89" s="82">
        <v>1178</v>
      </c>
      <c r="H89" s="82">
        <v>1307</v>
      </c>
      <c r="I89" s="82">
        <v>1356</v>
      </c>
      <c r="J89" s="82">
        <v>0.70911285455642725</v>
      </c>
      <c r="K89" s="82">
        <v>0.70921131848284169</v>
      </c>
      <c r="L89" s="82">
        <v>0.70382337102854065</v>
      </c>
      <c r="M89" s="82">
        <v>0.70005162622612283</v>
      </c>
      <c r="N89" s="82">
        <v>0.70724637681159419</v>
      </c>
      <c r="O89" s="82">
        <v>0.7041246562786434</v>
      </c>
    </row>
    <row r="90" spans="1:15">
      <c r="A90" s="82" t="s">
        <v>185</v>
      </c>
      <c r="B90" s="82">
        <v>0</v>
      </c>
      <c r="C90" s="82">
        <v>0</v>
      </c>
      <c r="D90" s="82">
        <v>0</v>
      </c>
      <c r="F90" s="82">
        <v>0</v>
      </c>
      <c r="G90" s="82">
        <v>0</v>
      </c>
      <c r="H90" s="82">
        <v>0</v>
      </c>
    </row>
    <row r="91" spans="1:15">
      <c r="A91" s="82" t="s">
        <v>186</v>
      </c>
      <c r="B91" s="82">
        <v>0</v>
      </c>
      <c r="C91" s="82">
        <v>0</v>
      </c>
      <c r="D91" s="82">
        <v>0</v>
      </c>
      <c r="E91" s="82">
        <v>0</v>
      </c>
      <c r="F91" s="82">
        <v>0</v>
      </c>
      <c r="G91" s="82">
        <v>0</v>
      </c>
      <c r="H91" s="82">
        <v>0</v>
      </c>
      <c r="I91" s="82">
        <v>0</v>
      </c>
    </row>
    <row r="92" spans="1:15">
      <c r="A92" s="82" t="s">
        <v>45</v>
      </c>
      <c r="C92" s="82">
        <v>640</v>
      </c>
      <c r="D92" s="82">
        <v>56</v>
      </c>
      <c r="E92" s="82">
        <v>103</v>
      </c>
      <c r="G92" s="82">
        <v>454</v>
      </c>
      <c r="H92" s="82">
        <v>33</v>
      </c>
      <c r="I92" s="82">
        <v>63</v>
      </c>
      <c r="K92" s="82">
        <v>0.70937499999999998</v>
      </c>
      <c r="L92" s="82">
        <v>0.5892857142857143</v>
      </c>
      <c r="M92" s="82">
        <v>0.61165048543689315</v>
      </c>
      <c r="N92" s="82">
        <v>0.69971264367816088</v>
      </c>
      <c r="O92" s="82">
        <v>0.68836045056320405</v>
      </c>
    </row>
    <row r="93" spans="1:15">
      <c r="A93" s="82" t="s">
        <v>187</v>
      </c>
      <c r="B93" s="82">
        <v>3463</v>
      </c>
      <c r="C93" s="82">
        <v>3605</v>
      </c>
      <c r="D93" s="82">
        <v>3235</v>
      </c>
      <c r="E93" s="82">
        <v>3579</v>
      </c>
      <c r="F93" s="82">
        <v>3101</v>
      </c>
      <c r="G93" s="82">
        <v>3211</v>
      </c>
      <c r="H93" s="82">
        <v>2892</v>
      </c>
      <c r="I93" s="82">
        <v>3178</v>
      </c>
      <c r="J93" s="82">
        <v>0.8954663586485706</v>
      </c>
      <c r="K93" s="82">
        <v>0.89070735090152564</v>
      </c>
      <c r="L93" s="82">
        <v>0.89397217928902628</v>
      </c>
      <c r="M93" s="82">
        <v>0.88795753003632305</v>
      </c>
      <c r="N93" s="82">
        <v>0.89333203921187998</v>
      </c>
      <c r="O93" s="82">
        <v>0.89077646607159999</v>
      </c>
    </row>
    <row r="94" spans="1:15">
      <c r="A94" s="82" t="s">
        <v>188</v>
      </c>
      <c r="B94" s="82">
        <v>7408</v>
      </c>
      <c r="C94" s="82">
        <v>7389</v>
      </c>
      <c r="D94" s="82">
        <v>7250</v>
      </c>
      <c r="E94" s="82">
        <v>7226</v>
      </c>
      <c r="F94" s="82">
        <v>6738</v>
      </c>
      <c r="G94" s="82">
        <v>6734</v>
      </c>
      <c r="H94" s="82">
        <v>6596</v>
      </c>
      <c r="I94" s="82">
        <v>6549</v>
      </c>
      <c r="J94" s="82">
        <v>0.90955723542116629</v>
      </c>
      <c r="K94" s="82">
        <v>0.91135471647042898</v>
      </c>
      <c r="L94" s="82">
        <v>0.90979310344827591</v>
      </c>
      <c r="M94" s="82">
        <v>0.90631054525325216</v>
      </c>
      <c r="N94" s="82">
        <v>0.91023722048351252</v>
      </c>
      <c r="O94" s="82">
        <v>0.90916990624285388</v>
      </c>
    </row>
    <row r="95" spans="1:15">
      <c r="A95" s="82" t="s">
        <v>189</v>
      </c>
      <c r="B95" s="82">
        <v>1170</v>
      </c>
      <c r="C95" s="82">
        <v>1306</v>
      </c>
      <c r="D95" s="82">
        <v>1156</v>
      </c>
      <c r="E95" s="82">
        <v>1110</v>
      </c>
      <c r="F95" s="82">
        <v>964</v>
      </c>
      <c r="G95" s="82">
        <v>1078</v>
      </c>
      <c r="H95" s="82">
        <v>935</v>
      </c>
      <c r="I95" s="82">
        <v>926</v>
      </c>
      <c r="J95" s="82">
        <v>0.82393162393162389</v>
      </c>
      <c r="K95" s="82">
        <v>0.82542113323124044</v>
      </c>
      <c r="L95" s="82">
        <v>0.80882352941176472</v>
      </c>
      <c r="M95" s="82">
        <v>0.83423423423423426</v>
      </c>
      <c r="N95" s="82">
        <v>0.81965859030837007</v>
      </c>
      <c r="O95" s="82">
        <v>0.82278835386338189</v>
      </c>
    </row>
    <row r="96" spans="1:15">
      <c r="A96" s="82" t="s">
        <v>190</v>
      </c>
      <c r="B96" s="82">
        <v>3510</v>
      </c>
      <c r="C96" s="82">
        <v>3436</v>
      </c>
      <c r="D96" s="82">
        <v>3596</v>
      </c>
      <c r="E96" s="82">
        <v>3780</v>
      </c>
      <c r="F96" s="82">
        <v>2486</v>
      </c>
      <c r="G96" s="82">
        <v>2496</v>
      </c>
      <c r="H96" s="82">
        <v>2621</v>
      </c>
      <c r="I96" s="82">
        <v>2639</v>
      </c>
      <c r="J96" s="82">
        <v>0.70826210826210823</v>
      </c>
      <c r="K96" s="82">
        <v>0.72642607683352733</v>
      </c>
      <c r="L96" s="82">
        <v>0.72886540600667404</v>
      </c>
      <c r="M96" s="82">
        <v>0.69814814814814818</v>
      </c>
      <c r="N96" s="82">
        <v>0.72121039650920127</v>
      </c>
      <c r="O96" s="82">
        <v>0.71735109137994824</v>
      </c>
    </row>
    <row r="97" spans="1:15">
      <c r="A97" s="82" t="s">
        <v>417</v>
      </c>
      <c r="E97" s="82">
        <v>1205</v>
      </c>
      <c r="I97" s="82">
        <v>816</v>
      </c>
      <c r="M97" s="82">
        <v>0.67717842323651456</v>
      </c>
      <c r="O97" s="82">
        <v>0.67717842323651456</v>
      </c>
    </row>
    <row r="98" spans="1:15">
      <c r="A98" s="82" t="s">
        <v>191</v>
      </c>
      <c r="B98" s="82">
        <v>2343</v>
      </c>
      <c r="C98" s="82">
        <v>2368</v>
      </c>
      <c r="D98" s="82">
        <v>2277</v>
      </c>
      <c r="E98" s="82">
        <v>2406</v>
      </c>
      <c r="F98" s="82">
        <v>1815</v>
      </c>
      <c r="G98" s="82">
        <v>1812</v>
      </c>
      <c r="H98" s="82">
        <v>1720</v>
      </c>
      <c r="I98" s="82">
        <v>1851</v>
      </c>
      <c r="J98" s="82">
        <v>0.77464788732394363</v>
      </c>
      <c r="K98" s="82">
        <v>0.76520270270270274</v>
      </c>
      <c r="L98" s="82">
        <v>0.75537988581466842</v>
      </c>
      <c r="M98" s="82">
        <v>0.76932668329177056</v>
      </c>
      <c r="N98" s="82">
        <v>0.76516886090440761</v>
      </c>
      <c r="O98" s="82">
        <v>0.76343781023968227</v>
      </c>
    </row>
    <row r="99" spans="1:15">
      <c r="A99" s="82" t="s">
        <v>192</v>
      </c>
      <c r="B99" s="82">
        <v>1181</v>
      </c>
      <c r="C99" s="82">
        <v>1102</v>
      </c>
      <c r="D99" s="82">
        <v>1019</v>
      </c>
      <c r="F99" s="82">
        <v>842</v>
      </c>
      <c r="G99" s="82">
        <v>739</v>
      </c>
      <c r="H99" s="82">
        <v>686</v>
      </c>
      <c r="J99" s="82">
        <v>0.71295512277730733</v>
      </c>
      <c r="K99" s="82">
        <v>0.6705989110707804</v>
      </c>
      <c r="L99" s="82">
        <v>0.67320902845927377</v>
      </c>
      <c r="N99" s="82">
        <v>0.68655360387643849</v>
      </c>
      <c r="O99" s="82">
        <v>0.67185289957567185</v>
      </c>
    </row>
    <row r="100" spans="1:15">
      <c r="A100" s="82" t="s">
        <v>193</v>
      </c>
      <c r="B100" s="82">
        <v>2273</v>
      </c>
      <c r="C100" s="82">
        <v>2476</v>
      </c>
      <c r="D100" s="82">
        <v>2443</v>
      </c>
      <c r="E100" s="82">
        <v>2700</v>
      </c>
      <c r="F100" s="82">
        <v>1920</v>
      </c>
      <c r="G100" s="82">
        <v>2027</v>
      </c>
      <c r="H100" s="82">
        <v>2003</v>
      </c>
      <c r="I100" s="82">
        <v>2243</v>
      </c>
      <c r="J100" s="82">
        <v>0.84469863616366037</v>
      </c>
      <c r="K100" s="82">
        <v>0.81865912762520199</v>
      </c>
      <c r="L100" s="82">
        <v>0.81989357347523539</v>
      </c>
      <c r="M100" s="82">
        <v>0.83074074074074078</v>
      </c>
      <c r="N100" s="82">
        <v>0.82730812013348165</v>
      </c>
      <c r="O100" s="82">
        <v>0.82333639585247409</v>
      </c>
    </row>
    <row r="101" spans="1:15">
      <c r="A101" s="82" t="s">
        <v>15</v>
      </c>
      <c r="B101" s="82">
        <v>2613</v>
      </c>
      <c r="C101" s="82">
        <v>2535</v>
      </c>
      <c r="D101" s="82">
        <v>2628</v>
      </c>
      <c r="F101" s="82">
        <v>1930</v>
      </c>
      <c r="G101" s="82">
        <v>1934</v>
      </c>
      <c r="H101" s="82">
        <v>1931</v>
      </c>
      <c r="J101" s="82">
        <v>0.73861461921163418</v>
      </c>
      <c r="K101" s="82">
        <v>0.76291913214990137</v>
      </c>
      <c r="L101" s="82">
        <v>0.734779299847793</v>
      </c>
      <c r="N101" s="82">
        <v>0.74524176954732513</v>
      </c>
      <c r="O101" s="82">
        <v>0.74859577764865393</v>
      </c>
    </row>
    <row r="102" spans="1:15">
      <c r="A102" s="82" t="s">
        <v>418</v>
      </c>
      <c r="E102" s="82">
        <v>2647</v>
      </c>
      <c r="I102" s="82">
        <v>1995</v>
      </c>
      <c r="M102" s="82">
        <v>0.7536834151870041</v>
      </c>
      <c r="O102" s="82">
        <v>0.7536834151870041</v>
      </c>
    </row>
    <row r="103" spans="1:15">
      <c r="A103" s="82" t="s">
        <v>194</v>
      </c>
      <c r="B103" s="82">
        <v>1855</v>
      </c>
      <c r="C103" s="82">
        <v>1808</v>
      </c>
      <c r="D103" s="82">
        <v>1801</v>
      </c>
      <c r="E103" s="82">
        <v>2097</v>
      </c>
      <c r="F103" s="82">
        <v>1328</v>
      </c>
      <c r="G103" s="82">
        <v>1306</v>
      </c>
      <c r="H103" s="82">
        <v>1337</v>
      </c>
      <c r="I103" s="82">
        <v>1553</v>
      </c>
      <c r="J103" s="82">
        <v>0.71590296495956873</v>
      </c>
      <c r="K103" s="82">
        <v>0.72234513274336287</v>
      </c>
      <c r="L103" s="82">
        <v>0.74236535258189895</v>
      </c>
      <c r="M103" s="82">
        <v>0.7405817835002384</v>
      </c>
      <c r="N103" s="82">
        <v>0.72675695461200585</v>
      </c>
      <c r="O103" s="82">
        <v>0.73536628110760605</v>
      </c>
    </row>
    <row r="104" spans="1:15">
      <c r="A104" s="82" t="s">
        <v>195</v>
      </c>
      <c r="B104" s="82">
        <v>2069</v>
      </c>
      <c r="C104" s="82">
        <v>2257</v>
      </c>
      <c r="D104" s="82">
        <v>2101</v>
      </c>
      <c r="E104" s="82">
        <v>2171</v>
      </c>
      <c r="F104" s="82">
        <v>1689</v>
      </c>
      <c r="G104" s="82">
        <v>1872</v>
      </c>
      <c r="H104" s="82">
        <v>1706</v>
      </c>
      <c r="I104" s="82">
        <v>1775</v>
      </c>
      <c r="J104" s="82">
        <v>0.81633639439342676</v>
      </c>
      <c r="K104" s="82">
        <v>0.8294195835179442</v>
      </c>
      <c r="L104" s="82">
        <v>0.81199428843407906</v>
      </c>
      <c r="M104" s="82">
        <v>0.81759557807462002</v>
      </c>
      <c r="N104" s="82">
        <v>0.81951143612883148</v>
      </c>
      <c r="O104" s="82">
        <v>0.81988053300658603</v>
      </c>
    </row>
    <row r="105" spans="1:15">
      <c r="A105" s="82" t="s">
        <v>419</v>
      </c>
      <c r="C105" s="82">
        <v>1314</v>
      </c>
      <c r="D105" s="82">
        <v>1244</v>
      </c>
      <c r="E105" s="82">
        <v>2210</v>
      </c>
      <c r="G105" s="82">
        <v>978</v>
      </c>
      <c r="H105" s="82">
        <v>839</v>
      </c>
      <c r="I105" s="82">
        <v>1590</v>
      </c>
      <c r="K105" s="82">
        <v>0.74429223744292239</v>
      </c>
      <c r="L105" s="82">
        <v>0.67443729903536975</v>
      </c>
      <c r="M105" s="82">
        <v>0.71945701357466063</v>
      </c>
      <c r="N105" s="82">
        <v>0.71032056293979673</v>
      </c>
      <c r="O105" s="82">
        <v>0.71455536912751683</v>
      </c>
    </row>
    <row r="106" spans="1:15">
      <c r="A106" s="82" t="s">
        <v>47</v>
      </c>
      <c r="B106" s="82">
        <v>1286</v>
      </c>
      <c r="C106" s="82">
        <v>1430</v>
      </c>
      <c r="D106" s="82">
        <v>1261</v>
      </c>
      <c r="E106" s="82">
        <v>1208</v>
      </c>
      <c r="F106" s="82">
        <v>872</v>
      </c>
      <c r="G106" s="82">
        <v>977</v>
      </c>
      <c r="H106" s="82">
        <v>851</v>
      </c>
      <c r="I106" s="82">
        <v>882</v>
      </c>
      <c r="J106" s="82">
        <v>0.67807153965785383</v>
      </c>
      <c r="K106" s="82">
        <v>0.68321678321678325</v>
      </c>
      <c r="L106" s="82">
        <v>0.67486122125297388</v>
      </c>
      <c r="M106" s="82">
        <v>0.73013245033112584</v>
      </c>
      <c r="N106" s="82">
        <v>0.67890369625345737</v>
      </c>
      <c r="O106" s="82">
        <v>0.69505001282380097</v>
      </c>
    </row>
    <row r="107" spans="1:15">
      <c r="A107" s="82" t="s">
        <v>196</v>
      </c>
    </row>
    <row r="108" spans="1:15">
      <c r="A108" s="82" t="s">
        <v>197</v>
      </c>
      <c r="B108" s="82">
        <v>732</v>
      </c>
      <c r="C108" s="82">
        <v>779</v>
      </c>
      <c r="D108" s="82">
        <v>926</v>
      </c>
      <c r="E108" s="82">
        <v>875</v>
      </c>
      <c r="F108" s="82">
        <v>603</v>
      </c>
      <c r="G108" s="82">
        <v>653</v>
      </c>
      <c r="H108" s="82">
        <v>746</v>
      </c>
      <c r="I108" s="82">
        <v>690</v>
      </c>
      <c r="J108" s="82">
        <v>0.82377049180327866</v>
      </c>
      <c r="K108" s="82">
        <v>0.83825417201540442</v>
      </c>
      <c r="L108" s="82">
        <v>0.80561555075593949</v>
      </c>
      <c r="M108" s="82">
        <v>0.78857142857142859</v>
      </c>
      <c r="N108" s="82">
        <v>0.82150184653262204</v>
      </c>
      <c r="O108" s="82">
        <v>0.80968992248062011</v>
      </c>
    </row>
    <row r="109" spans="1:15">
      <c r="A109" s="82" t="s">
        <v>198</v>
      </c>
      <c r="B109" s="82">
        <v>240</v>
      </c>
      <c r="C109" s="82">
        <v>286</v>
      </c>
      <c r="D109" s="82">
        <v>255</v>
      </c>
      <c r="E109" s="82">
        <v>333</v>
      </c>
      <c r="F109" s="82">
        <v>165</v>
      </c>
      <c r="G109" s="82">
        <v>204</v>
      </c>
      <c r="H109" s="82">
        <v>187</v>
      </c>
      <c r="I109" s="82">
        <v>235</v>
      </c>
      <c r="J109" s="82">
        <v>0.6875</v>
      </c>
      <c r="K109" s="82">
        <v>0.71328671328671334</v>
      </c>
      <c r="L109" s="82">
        <v>0.73333333333333328</v>
      </c>
      <c r="M109" s="82">
        <v>0.70570570570570568</v>
      </c>
      <c r="N109" s="82">
        <v>0.71190781049935981</v>
      </c>
      <c r="O109" s="82">
        <v>0.71624713958810071</v>
      </c>
    </row>
    <row r="110" spans="1:15">
      <c r="A110" s="82" t="s">
        <v>199</v>
      </c>
      <c r="B110" s="82">
        <v>2160</v>
      </c>
      <c r="C110" s="82">
        <v>2326</v>
      </c>
      <c r="D110" s="82">
        <v>2614</v>
      </c>
      <c r="E110" s="82">
        <v>2257</v>
      </c>
      <c r="F110" s="82">
        <v>1607</v>
      </c>
      <c r="G110" s="82">
        <v>1669</v>
      </c>
      <c r="H110" s="82">
        <v>1937</v>
      </c>
      <c r="I110" s="82">
        <v>1585</v>
      </c>
      <c r="J110" s="82">
        <v>0.74398148148148147</v>
      </c>
      <c r="K110" s="82">
        <v>0.7175408426483233</v>
      </c>
      <c r="L110" s="82">
        <v>0.74100994644223417</v>
      </c>
      <c r="M110" s="82">
        <v>0.70225963668586622</v>
      </c>
      <c r="N110" s="82">
        <v>0.73422535211267603</v>
      </c>
      <c r="O110" s="82">
        <v>0.72127275253577883</v>
      </c>
    </row>
    <row r="111" spans="1:15">
      <c r="A111" s="82" t="s">
        <v>200</v>
      </c>
      <c r="B111" s="82">
        <v>844</v>
      </c>
      <c r="C111" s="82">
        <v>1036</v>
      </c>
      <c r="D111" s="82">
        <v>1026</v>
      </c>
      <c r="E111" s="82">
        <v>904</v>
      </c>
      <c r="F111" s="82">
        <v>613</v>
      </c>
      <c r="G111" s="82">
        <v>729</v>
      </c>
      <c r="H111" s="82">
        <v>679</v>
      </c>
      <c r="I111" s="82">
        <v>662</v>
      </c>
      <c r="J111" s="82">
        <v>0.726303317535545</v>
      </c>
      <c r="K111" s="82">
        <v>0.70366795366795365</v>
      </c>
      <c r="L111" s="82">
        <v>0.66179337231968816</v>
      </c>
      <c r="M111" s="82">
        <v>0.73230088495575218</v>
      </c>
      <c r="N111" s="82">
        <v>0.69545767377838952</v>
      </c>
      <c r="O111" s="82">
        <v>0.69790964261631827</v>
      </c>
    </row>
    <row r="112" spans="1:15">
      <c r="A112" s="82" t="s">
        <v>201</v>
      </c>
      <c r="B112" s="82">
        <v>1569</v>
      </c>
      <c r="C112" s="82">
        <v>1592</v>
      </c>
      <c r="D112" s="82">
        <v>1879</v>
      </c>
      <c r="E112" s="82">
        <v>2040</v>
      </c>
      <c r="F112" s="82">
        <v>1155</v>
      </c>
      <c r="G112" s="82">
        <v>1227</v>
      </c>
      <c r="H112" s="82">
        <v>1360</v>
      </c>
      <c r="I112" s="82">
        <v>1516</v>
      </c>
      <c r="J112" s="82">
        <v>0.73613766730401531</v>
      </c>
      <c r="K112" s="82">
        <v>0.77072864321608037</v>
      </c>
      <c r="L112" s="82">
        <v>0.72378924960085156</v>
      </c>
      <c r="M112" s="82">
        <v>0.74313725490196081</v>
      </c>
      <c r="N112" s="82">
        <v>0.74246031746031749</v>
      </c>
      <c r="O112" s="82">
        <v>0.7445109780439122</v>
      </c>
    </row>
    <row r="113" spans="1:15">
      <c r="A113" s="82" t="s">
        <v>48</v>
      </c>
      <c r="C113" s="82">
        <v>1236</v>
      </c>
      <c r="D113" s="82">
        <v>1026</v>
      </c>
      <c r="E113" s="82">
        <v>2564</v>
      </c>
      <c r="G113" s="82">
        <v>850</v>
      </c>
      <c r="H113" s="82">
        <v>790</v>
      </c>
      <c r="I113" s="82">
        <v>1756</v>
      </c>
      <c r="K113" s="82">
        <v>0.68770226537216828</v>
      </c>
      <c r="L113" s="82">
        <v>0.7699805068226121</v>
      </c>
      <c r="M113" s="82">
        <v>0.68486739469578783</v>
      </c>
      <c r="N113" s="82">
        <v>0.72502210433244918</v>
      </c>
      <c r="O113" s="82">
        <v>0.70368835474513058</v>
      </c>
    </row>
    <row r="114" spans="1:15">
      <c r="A114" s="82" t="s">
        <v>202</v>
      </c>
      <c r="B114" s="82">
        <v>4786</v>
      </c>
      <c r="C114" s="82">
        <v>4660</v>
      </c>
      <c r="D114" s="82">
        <v>4589</v>
      </c>
      <c r="E114" s="82">
        <v>4547</v>
      </c>
      <c r="F114" s="82">
        <v>4290</v>
      </c>
      <c r="G114" s="82">
        <v>4237</v>
      </c>
      <c r="H114" s="82">
        <v>4051</v>
      </c>
      <c r="I114" s="82">
        <v>4065</v>
      </c>
      <c r="J114" s="82">
        <v>0.89636439615545338</v>
      </c>
      <c r="K114" s="82">
        <v>0.90922746781115882</v>
      </c>
      <c r="L114" s="82">
        <v>0.88276312922205269</v>
      </c>
      <c r="M114" s="82">
        <v>0.89399604134594235</v>
      </c>
      <c r="N114" s="82">
        <v>0.8961881011756323</v>
      </c>
      <c r="O114" s="82">
        <v>0.89540446506233695</v>
      </c>
    </row>
    <row r="115" spans="1:15">
      <c r="A115" s="82" t="s">
        <v>203</v>
      </c>
      <c r="B115" s="82">
        <v>2117</v>
      </c>
      <c r="C115" s="82">
        <v>2654</v>
      </c>
      <c r="D115" s="82">
        <v>2436</v>
      </c>
      <c r="E115" s="82">
        <v>2372</v>
      </c>
      <c r="F115" s="82">
        <v>1711</v>
      </c>
      <c r="G115" s="82">
        <v>2080</v>
      </c>
      <c r="H115" s="82">
        <v>1898</v>
      </c>
      <c r="I115" s="82">
        <v>1804</v>
      </c>
      <c r="J115" s="82">
        <v>0.80821917808219179</v>
      </c>
      <c r="K115" s="82">
        <v>0.78372268274302936</v>
      </c>
      <c r="L115" s="82">
        <v>0.77914614121510672</v>
      </c>
      <c r="M115" s="82">
        <v>0.760539629005059</v>
      </c>
      <c r="N115" s="82">
        <v>0.78937144442902729</v>
      </c>
      <c r="O115" s="82">
        <v>0.77485928705440899</v>
      </c>
    </row>
    <row r="116" spans="1:15">
      <c r="A116" s="82" t="s">
        <v>204</v>
      </c>
      <c r="D116" s="82">
        <v>1634</v>
      </c>
      <c r="E116" s="82">
        <v>1838</v>
      </c>
      <c r="H116" s="82">
        <v>1301</v>
      </c>
      <c r="I116" s="82">
        <v>1408</v>
      </c>
      <c r="L116" s="82">
        <v>0.79620563035495717</v>
      </c>
      <c r="M116" s="82">
        <v>0.76605005440696405</v>
      </c>
      <c r="N116" s="82">
        <v>0.79620563035495717</v>
      </c>
      <c r="O116" s="82">
        <v>0.780241935483871</v>
      </c>
    </row>
    <row r="117" spans="1:15">
      <c r="A117" s="82" t="s">
        <v>420</v>
      </c>
    </row>
    <row r="118" spans="1:15">
      <c r="A118" s="82" t="s">
        <v>205</v>
      </c>
    </row>
    <row r="119" spans="1:15">
      <c r="A119" s="82" t="s">
        <v>206</v>
      </c>
      <c r="C119" s="82">
        <v>934</v>
      </c>
      <c r="D119" s="82">
        <v>955</v>
      </c>
      <c r="E119" s="82">
        <v>2152</v>
      </c>
      <c r="G119" s="82">
        <v>586</v>
      </c>
      <c r="H119" s="82">
        <v>604</v>
      </c>
      <c r="I119" s="82">
        <v>1337</v>
      </c>
      <c r="K119" s="82">
        <v>0.62740899357601709</v>
      </c>
      <c r="L119" s="82">
        <v>0.63246073298429317</v>
      </c>
      <c r="M119" s="82">
        <v>0.62128252788104088</v>
      </c>
      <c r="N119" s="82">
        <v>0.62996294335627312</v>
      </c>
      <c r="O119" s="82">
        <v>0.62534026231130913</v>
      </c>
    </row>
    <row r="120" spans="1:15">
      <c r="A120" s="82" t="s">
        <v>207</v>
      </c>
      <c r="B120" s="82">
        <v>2931</v>
      </c>
      <c r="C120" s="82">
        <v>3309</v>
      </c>
      <c r="D120" s="82">
        <v>3454</v>
      </c>
      <c r="E120" s="82">
        <v>3741</v>
      </c>
      <c r="F120" s="82">
        <v>2025</v>
      </c>
      <c r="G120" s="82">
        <v>2367</v>
      </c>
      <c r="H120" s="82">
        <v>2453</v>
      </c>
      <c r="I120" s="82">
        <v>2722</v>
      </c>
      <c r="J120" s="82">
        <v>0.69089048106448314</v>
      </c>
      <c r="K120" s="82">
        <v>0.71532184950135991</v>
      </c>
      <c r="L120" s="82">
        <v>0.71019108280254772</v>
      </c>
      <c r="M120" s="82">
        <v>0.72761293771718794</v>
      </c>
      <c r="N120" s="82">
        <v>0.70610687022900764</v>
      </c>
      <c r="O120" s="82">
        <v>0.71801218583396798</v>
      </c>
    </row>
    <row r="121" spans="1:15">
      <c r="A121" s="82" t="s">
        <v>208</v>
      </c>
      <c r="B121" s="82">
        <v>2993</v>
      </c>
      <c r="C121" s="82">
        <v>2846</v>
      </c>
      <c r="D121" s="82">
        <v>2992</v>
      </c>
      <c r="E121" s="82">
        <v>2663</v>
      </c>
      <c r="F121" s="82">
        <v>2245</v>
      </c>
      <c r="G121" s="82">
        <v>2063</v>
      </c>
      <c r="H121" s="82">
        <v>2202</v>
      </c>
      <c r="I121" s="82">
        <v>1903</v>
      </c>
      <c r="J121" s="82">
        <v>0.75008352823254265</v>
      </c>
      <c r="K121" s="82">
        <v>0.72487702037947999</v>
      </c>
      <c r="L121" s="82">
        <v>0.73596256684491979</v>
      </c>
      <c r="M121" s="82">
        <v>0.71460758542996616</v>
      </c>
      <c r="N121" s="82">
        <v>0.73717585777375161</v>
      </c>
      <c r="O121" s="82">
        <v>0.72556169862369135</v>
      </c>
    </row>
    <row r="122" spans="1:15">
      <c r="A122" s="82" t="s">
        <v>49</v>
      </c>
      <c r="B122" s="82">
        <v>1897</v>
      </c>
      <c r="C122" s="82">
        <v>2001</v>
      </c>
      <c r="D122" s="82">
        <v>2159</v>
      </c>
      <c r="E122" s="82">
        <v>2211</v>
      </c>
      <c r="F122" s="82">
        <v>1267</v>
      </c>
      <c r="G122" s="82">
        <v>1339</v>
      </c>
      <c r="H122" s="82">
        <v>1481</v>
      </c>
      <c r="I122" s="82">
        <v>1466</v>
      </c>
      <c r="J122" s="82">
        <v>0.66789667896678961</v>
      </c>
      <c r="K122" s="82">
        <v>0.66916541729135437</v>
      </c>
      <c r="L122" s="82">
        <v>0.68596572487262619</v>
      </c>
      <c r="M122" s="82">
        <v>0.66304839439167795</v>
      </c>
      <c r="N122" s="82">
        <v>0.67475648010566291</v>
      </c>
      <c r="O122" s="82">
        <v>0.67273583424894046</v>
      </c>
    </row>
    <row r="123" spans="1:15">
      <c r="A123" s="82" t="s">
        <v>209</v>
      </c>
      <c r="B123" s="82">
        <v>2219</v>
      </c>
      <c r="C123" s="82">
        <v>2248</v>
      </c>
      <c r="D123" s="82">
        <v>2330</v>
      </c>
      <c r="E123" s="82">
        <v>2224</v>
      </c>
      <c r="F123" s="82">
        <v>1593</v>
      </c>
      <c r="G123" s="82">
        <v>1673</v>
      </c>
      <c r="H123" s="82">
        <v>1708</v>
      </c>
      <c r="I123" s="82">
        <v>1630</v>
      </c>
      <c r="J123" s="82">
        <v>0.71789094186570523</v>
      </c>
      <c r="K123" s="82">
        <v>0.74421708185053381</v>
      </c>
      <c r="L123" s="82">
        <v>0.73304721030042919</v>
      </c>
      <c r="M123" s="82">
        <v>0.7329136690647482</v>
      </c>
      <c r="N123" s="82">
        <v>0.73179343828159482</v>
      </c>
      <c r="O123" s="82">
        <v>0.73669508967950603</v>
      </c>
    </row>
    <row r="124" spans="1:15">
      <c r="A124" s="82" t="s">
        <v>210</v>
      </c>
      <c r="B124" s="82">
        <v>6158</v>
      </c>
      <c r="C124" s="82">
        <v>6153</v>
      </c>
      <c r="D124" s="82">
        <v>6726</v>
      </c>
      <c r="E124" s="82">
        <v>6654</v>
      </c>
      <c r="F124" s="82">
        <v>5717</v>
      </c>
      <c r="G124" s="82">
        <v>5691</v>
      </c>
      <c r="H124" s="82">
        <v>6241</v>
      </c>
      <c r="I124" s="82">
        <v>6177</v>
      </c>
      <c r="J124" s="82">
        <v>0.92838583955829812</v>
      </c>
      <c r="K124" s="82">
        <v>0.92491467576791808</v>
      </c>
      <c r="L124" s="82">
        <v>0.92789176330657153</v>
      </c>
      <c r="M124" s="82">
        <v>0.9283137962128043</v>
      </c>
      <c r="N124" s="82">
        <v>0.92708935231391498</v>
      </c>
      <c r="O124" s="82">
        <v>0.92709773204320889</v>
      </c>
    </row>
    <row r="125" spans="1:15">
      <c r="A125" s="82" t="s">
        <v>211</v>
      </c>
      <c r="B125" s="82">
        <v>3992</v>
      </c>
      <c r="C125" s="82">
        <v>3974</v>
      </c>
      <c r="D125" s="82">
        <v>4061</v>
      </c>
      <c r="E125" s="82">
        <v>3950</v>
      </c>
      <c r="F125" s="82">
        <v>3219</v>
      </c>
      <c r="G125" s="82">
        <v>3240</v>
      </c>
      <c r="H125" s="82">
        <v>3307</v>
      </c>
      <c r="I125" s="82">
        <v>3163</v>
      </c>
      <c r="J125" s="82">
        <v>0.80636272545090182</v>
      </c>
      <c r="K125" s="82">
        <v>0.81529944640161045</v>
      </c>
      <c r="L125" s="82">
        <v>0.81433144545678404</v>
      </c>
      <c r="M125" s="82">
        <v>0.80075949367088606</v>
      </c>
      <c r="N125" s="82">
        <v>0.81200631911532384</v>
      </c>
      <c r="O125" s="82">
        <v>0.81017939090529834</v>
      </c>
    </row>
    <row r="126" spans="1:15">
      <c r="A126" s="82" t="s">
        <v>212</v>
      </c>
    </row>
    <row r="127" spans="1:15">
      <c r="A127" s="82" t="s">
        <v>213</v>
      </c>
      <c r="B127" s="82">
        <v>3111</v>
      </c>
      <c r="C127" s="82">
        <v>2952</v>
      </c>
      <c r="D127" s="82">
        <v>2996</v>
      </c>
      <c r="E127" s="82">
        <v>3401</v>
      </c>
      <c r="F127" s="82">
        <v>2391</v>
      </c>
      <c r="G127" s="82">
        <v>2320</v>
      </c>
      <c r="H127" s="82">
        <v>2333</v>
      </c>
      <c r="I127" s="82">
        <v>2719</v>
      </c>
      <c r="J127" s="82">
        <v>0.76856316297010607</v>
      </c>
      <c r="K127" s="82">
        <v>0.78590785907859073</v>
      </c>
      <c r="L127" s="82">
        <v>0.7787049399198932</v>
      </c>
      <c r="M127" s="82">
        <v>0.79947074389885331</v>
      </c>
      <c r="N127" s="82">
        <v>0.77756926813114036</v>
      </c>
      <c r="O127" s="82">
        <v>0.78853353299818163</v>
      </c>
    </row>
    <row r="128" spans="1:15">
      <c r="A128" s="82" t="s">
        <v>50</v>
      </c>
      <c r="B128" s="82">
        <v>2513</v>
      </c>
      <c r="C128" s="82">
        <v>2763</v>
      </c>
      <c r="D128" s="82">
        <v>2707</v>
      </c>
      <c r="E128" s="82">
        <v>2606</v>
      </c>
      <c r="F128" s="82">
        <v>2021</v>
      </c>
      <c r="G128" s="82">
        <v>2223</v>
      </c>
      <c r="H128" s="82">
        <v>2155</v>
      </c>
      <c r="I128" s="82">
        <v>2080</v>
      </c>
      <c r="J128" s="82">
        <v>0.80421806605650614</v>
      </c>
      <c r="K128" s="82">
        <v>0.80456026058631924</v>
      </c>
      <c r="L128" s="82">
        <v>0.79608422608053198</v>
      </c>
      <c r="M128" s="82">
        <v>0.79815809669992321</v>
      </c>
      <c r="N128" s="82">
        <v>0.80157835400225474</v>
      </c>
      <c r="O128" s="82">
        <v>0.79965329370975735</v>
      </c>
    </row>
    <row r="129" spans="1:15">
      <c r="A129" s="82" t="s">
        <v>214</v>
      </c>
      <c r="B129" s="82">
        <v>0</v>
      </c>
      <c r="C129" s="82">
        <v>0</v>
      </c>
      <c r="D129" s="82">
        <v>0</v>
      </c>
      <c r="E129" s="82">
        <v>0</v>
      </c>
      <c r="F129" s="82">
        <v>0</v>
      </c>
      <c r="G129" s="82">
        <v>0</v>
      </c>
      <c r="H129" s="82">
        <v>0</v>
      </c>
      <c r="I129" s="82">
        <v>0</v>
      </c>
    </row>
    <row r="130" spans="1:15">
      <c r="A130" s="82" t="s">
        <v>215</v>
      </c>
      <c r="B130" s="82">
        <v>2974</v>
      </c>
      <c r="C130" s="82">
        <v>3006</v>
      </c>
      <c r="D130" s="82">
        <v>3314</v>
      </c>
      <c r="E130" s="82">
        <v>3481</v>
      </c>
      <c r="F130" s="82">
        <v>2402</v>
      </c>
      <c r="G130" s="82">
        <v>2483</v>
      </c>
      <c r="H130" s="82">
        <v>2755</v>
      </c>
      <c r="I130" s="82">
        <v>2835</v>
      </c>
      <c r="J130" s="82">
        <v>0.80766644250168129</v>
      </c>
      <c r="K130" s="82">
        <v>0.82601463739188286</v>
      </c>
      <c r="L130" s="82">
        <v>0.83132166566083288</v>
      </c>
      <c r="M130" s="82">
        <v>0.81442114334961213</v>
      </c>
      <c r="N130" s="82">
        <v>0.82203572197116415</v>
      </c>
      <c r="O130" s="82">
        <v>0.82369146005509641</v>
      </c>
    </row>
    <row r="131" spans="1:15">
      <c r="A131" s="82" t="s">
        <v>216</v>
      </c>
    </row>
    <row r="132" spans="1:15">
      <c r="A132" s="82" t="s">
        <v>217</v>
      </c>
      <c r="B132" s="82">
        <v>6477</v>
      </c>
      <c r="C132" s="82">
        <v>7226</v>
      </c>
      <c r="D132" s="82">
        <v>6537</v>
      </c>
      <c r="E132" s="82">
        <v>7246</v>
      </c>
      <c r="F132" s="82">
        <v>5981</v>
      </c>
      <c r="G132" s="82">
        <v>6739</v>
      </c>
      <c r="H132" s="82">
        <v>6044</v>
      </c>
      <c r="I132" s="82">
        <v>6698</v>
      </c>
      <c r="J132" s="82">
        <v>0.92342133703875251</v>
      </c>
      <c r="K132" s="82">
        <v>0.93260448380846939</v>
      </c>
      <c r="L132" s="82">
        <v>0.92458314211411963</v>
      </c>
      <c r="M132" s="82">
        <v>0.9243720673475021</v>
      </c>
      <c r="N132" s="82">
        <v>0.92707509881422923</v>
      </c>
      <c r="O132" s="82">
        <v>0.92726926555285827</v>
      </c>
    </row>
    <row r="133" spans="1:15">
      <c r="A133" s="82" t="s">
        <v>218</v>
      </c>
      <c r="B133" s="82">
        <v>413</v>
      </c>
      <c r="C133" s="82">
        <v>439</v>
      </c>
      <c r="D133" s="82">
        <v>469</v>
      </c>
      <c r="E133" s="82">
        <v>518</v>
      </c>
      <c r="F133" s="82">
        <v>331</v>
      </c>
      <c r="G133" s="82">
        <v>365</v>
      </c>
      <c r="H133" s="82">
        <v>397</v>
      </c>
      <c r="I133" s="82">
        <v>435</v>
      </c>
      <c r="J133" s="82">
        <v>0.801452784503632</v>
      </c>
      <c r="K133" s="82">
        <v>0.83143507972665143</v>
      </c>
      <c r="L133" s="82">
        <v>0.84648187633262262</v>
      </c>
      <c r="M133" s="82">
        <v>0.83976833976833976</v>
      </c>
      <c r="N133" s="82">
        <v>0.82740348221044668</v>
      </c>
      <c r="O133" s="82">
        <v>0.83941093969144465</v>
      </c>
    </row>
    <row r="134" spans="1:15">
      <c r="A134" s="82" t="s">
        <v>219</v>
      </c>
      <c r="C134" s="82">
        <v>1011</v>
      </c>
      <c r="D134" s="82">
        <v>1088</v>
      </c>
      <c r="E134" s="82">
        <v>2017</v>
      </c>
      <c r="G134" s="82">
        <v>788</v>
      </c>
      <c r="H134" s="82">
        <v>833</v>
      </c>
      <c r="I134" s="82">
        <v>1514</v>
      </c>
      <c r="K134" s="82">
        <v>0.77942631058358058</v>
      </c>
      <c r="L134" s="82">
        <v>0.765625</v>
      </c>
      <c r="M134" s="82">
        <v>0.75061973227565693</v>
      </c>
      <c r="N134" s="82">
        <v>0.77227251071939018</v>
      </c>
      <c r="O134" s="82">
        <v>0.76166180758017488</v>
      </c>
    </row>
    <row r="135" spans="1:15">
      <c r="A135" s="82" t="s">
        <v>52</v>
      </c>
      <c r="C135" s="82">
        <v>1427</v>
      </c>
      <c r="D135" s="82">
        <v>1567</v>
      </c>
      <c r="E135" s="82">
        <v>2915</v>
      </c>
      <c r="G135" s="82">
        <v>978</v>
      </c>
      <c r="H135" s="82">
        <v>1098</v>
      </c>
      <c r="I135" s="82">
        <v>2087</v>
      </c>
      <c r="K135" s="82">
        <v>0.68535388927820606</v>
      </c>
      <c r="L135" s="82">
        <v>0.70070197830248881</v>
      </c>
      <c r="M135" s="82">
        <v>0.71595197255574616</v>
      </c>
      <c r="N135" s="82">
        <v>0.69338677354709422</v>
      </c>
      <c r="O135" s="82">
        <v>0.70451853105432394</v>
      </c>
    </row>
    <row r="136" spans="1:15">
      <c r="A136" s="82" t="s">
        <v>220</v>
      </c>
      <c r="B136" s="82">
        <v>1317</v>
      </c>
      <c r="C136" s="82">
        <v>1288</v>
      </c>
      <c r="D136" s="82">
        <v>1582</v>
      </c>
      <c r="E136" s="82">
        <v>1715</v>
      </c>
      <c r="F136" s="82">
        <v>1044</v>
      </c>
      <c r="G136" s="82">
        <v>920</v>
      </c>
      <c r="H136" s="82">
        <v>1118</v>
      </c>
      <c r="I136" s="82">
        <v>1103</v>
      </c>
      <c r="J136" s="82">
        <v>0.79271070615034167</v>
      </c>
      <c r="K136" s="82">
        <v>0.7142857142857143</v>
      </c>
      <c r="L136" s="82">
        <v>0.706700379266751</v>
      </c>
      <c r="M136" s="82">
        <v>0.64314868804664727</v>
      </c>
      <c r="N136" s="82">
        <v>0.73608789109147366</v>
      </c>
      <c r="O136" s="82">
        <v>0.68505997818974917</v>
      </c>
    </row>
    <row r="137" spans="1:15">
      <c r="A137" s="82" t="s">
        <v>221</v>
      </c>
      <c r="B137" s="82">
        <v>6864</v>
      </c>
      <c r="C137" s="82">
        <v>6932</v>
      </c>
      <c r="D137" s="82">
        <v>6313</v>
      </c>
      <c r="E137" s="82">
        <v>6456</v>
      </c>
      <c r="F137" s="82">
        <v>5902</v>
      </c>
      <c r="G137" s="82">
        <v>6008</v>
      </c>
      <c r="H137" s="82">
        <v>5586</v>
      </c>
      <c r="I137" s="82">
        <v>5794</v>
      </c>
      <c r="J137" s="82">
        <v>0.85984848484848486</v>
      </c>
      <c r="K137" s="82">
        <v>0.86670513560300055</v>
      </c>
      <c r="L137" s="82">
        <v>0.88484080468873749</v>
      </c>
      <c r="M137" s="82">
        <v>0.89745972738537794</v>
      </c>
      <c r="N137" s="82">
        <v>0.87005818290317771</v>
      </c>
      <c r="O137" s="82">
        <v>0.88259479214253078</v>
      </c>
    </row>
    <row r="138" spans="1:15">
      <c r="A138" s="82" t="s">
        <v>222</v>
      </c>
      <c r="B138" s="82">
        <v>1841</v>
      </c>
      <c r="C138" s="82">
        <v>1872</v>
      </c>
      <c r="D138" s="82">
        <v>1447</v>
      </c>
      <c r="E138" s="82">
        <v>1837</v>
      </c>
      <c r="F138" s="82">
        <v>1437</v>
      </c>
      <c r="G138" s="82">
        <v>1467</v>
      </c>
      <c r="H138" s="82">
        <v>1099</v>
      </c>
      <c r="I138" s="82">
        <v>1398</v>
      </c>
      <c r="J138" s="82">
        <v>0.78055404671374251</v>
      </c>
      <c r="K138" s="82">
        <v>0.78365384615384615</v>
      </c>
      <c r="L138" s="82">
        <v>0.75950241879751212</v>
      </c>
      <c r="M138" s="82">
        <v>0.76102340772999455</v>
      </c>
      <c r="N138" s="82">
        <v>0.77577519379844961</v>
      </c>
      <c r="O138" s="82">
        <v>0.76881303335919315</v>
      </c>
    </row>
    <row r="139" spans="1:15">
      <c r="A139" s="82" t="s">
        <v>223</v>
      </c>
      <c r="B139" s="82">
        <v>1097</v>
      </c>
      <c r="C139" s="82">
        <v>1155</v>
      </c>
      <c r="D139" s="82">
        <v>1216</v>
      </c>
      <c r="E139" s="82">
        <v>1093</v>
      </c>
      <c r="F139" s="82">
        <v>840</v>
      </c>
      <c r="G139" s="82">
        <v>895</v>
      </c>
      <c r="H139" s="82">
        <v>924</v>
      </c>
      <c r="I139" s="82">
        <v>828</v>
      </c>
      <c r="J139" s="82">
        <v>0.76572470373746582</v>
      </c>
      <c r="K139" s="82">
        <v>0.77489177489177485</v>
      </c>
      <c r="L139" s="82">
        <v>0.75986842105263153</v>
      </c>
      <c r="M139" s="82">
        <v>0.75754803293687101</v>
      </c>
      <c r="N139" s="82">
        <v>0.76672433679354091</v>
      </c>
      <c r="O139" s="82">
        <v>0.76414549653579678</v>
      </c>
    </row>
    <row r="140" spans="1:15">
      <c r="A140" s="82" t="s">
        <v>224</v>
      </c>
      <c r="B140" s="82">
        <v>1243</v>
      </c>
      <c r="C140" s="82">
        <v>1347</v>
      </c>
      <c r="D140" s="82">
        <v>1434</v>
      </c>
      <c r="E140" s="82">
        <v>1467</v>
      </c>
      <c r="F140" s="82">
        <v>1027</v>
      </c>
      <c r="G140" s="82">
        <v>1102</v>
      </c>
      <c r="H140" s="82">
        <v>1189</v>
      </c>
      <c r="I140" s="82">
        <v>1269</v>
      </c>
      <c r="J140" s="82">
        <v>0.82622687047465804</v>
      </c>
      <c r="K140" s="82">
        <v>0.8181143281365999</v>
      </c>
      <c r="L140" s="82">
        <v>0.82914923291492326</v>
      </c>
      <c r="M140" s="82">
        <v>0.86503067484662577</v>
      </c>
      <c r="N140" s="82">
        <v>0.82455268389662029</v>
      </c>
      <c r="O140" s="82">
        <v>0.83804143126177022</v>
      </c>
    </row>
    <row r="141" spans="1:15">
      <c r="A141" s="82" t="s">
        <v>53</v>
      </c>
      <c r="D141" s="82">
        <v>812</v>
      </c>
      <c r="E141" s="82">
        <v>968</v>
      </c>
      <c r="H141" s="82">
        <v>624</v>
      </c>
      <c r="I141" s="82">
        <v>740</v>
      </c>
      <c r="L141" s="82">
        <v>0.76847290640394084</v>
      </c>
      <c r="M141" s="82">
        <v>0.76446280991735538</v>
      </c>
      <c r="N141" s="82">
        <v>0.76847290640394084</v>
      </c>
      <c r="O141" s="82">
        <v>0.76629213483146064</v>
      </c>
    </row>
    <row r="142" spans="1:15">
      <c r="A142" s="82" t="s">
        <v>225</v>
      </c>
      <c r="B142" s="82">
        <v>5508</v>
      </c>
      <c r="C142" s="82">
        <v>5835</v>
      </c>
      <c r="D142" s="82">
        <v>5826</v>
      </c>
      <c r="E142" s="82">
        <v>6031</v>
      </c>
      <c r="F142" s="82">
        <v>4989</v>
      </c>
      <c r="G142" s="82">
        <v>5284</v>
      </c>
      <c r="H142" s="82">
        <v>5294</v>
      </c>
      <c r="I142" s="82">
        <v>5437</v>
      </c>
      <c r="J142" s="82">
        <v>0.90577342047930287</v>
      </c>
      <c r="K142" s="82">
        <v>0.90556983718937445</v>
      </c>
      <c r="L142" s="82">
        <v>0.9086852042567799</v>
      </c>
      <c r="M142" s="82">
        <v>0.9015088708340242</v>
      </c>
      <c r="N142" s="82">
        <v>0.90669229425126685</v>
      </c>
      <c r="O142" s="82">
        <v>0.90521139498078229</v>
      </c>
    </row>
    <row r="143" spans="1:15">
      <c r="A143" s="82" t="s">
        <v>54</v>
      </c>
      <c r="B143" s="82">
        <v>980</v>
      </c>
      <c r="C143" s="82">
        <v>944</v>
      </c>
      <c r="D143" s="82">
        <v>909</v>
      </c>
      <c r="E143" s="82">
        <v>939</v>
      </c>
      <c r="F143" s="82">
        <v>822</v>
      </c>
      <c r="G143" s="82">
        <v>769</v>
      </c>
      <c r="H143" s="82">
        <v>752</v>
      </c>
      <c r="I143" s="82">
        <v>736</v>
      </c>
      <c r="J143" s="82">
        <v>0.83877551020408159</v>
      </c>
      <c r="K143" s="82">
        <v>0.8146186440677966</v>
      </c>
      <c r="L143" s="82">
        <v>0.82728272827282723</v>
      </c>
      <c r="M143" s="82">
        <v>0.7838125665601704</v>
      </c>
      <c r="N143" s="82">
        <v>0.8270384751147194</v>
      </c>
      <c r="O143" s="82">
        <v>0.80838108882521487</v>
      </c>
    </row>
    <row r="144" spans="1:15">
      <c r="A144" s="82" t="s">
        <v>226</v>
      </c>
      <c r="B144" s="82">
        <v>250</v>
      </c>
      <c r="C144" s="82">
        <v>310</v>
      </c>
      <c r="D144" s="82">
        <v>566</v>
      </c>
      <c r="E144" s="82">
        <v>256</v>
      </c>
      <c r="F144" s="82">
        <v>216</v>
      </c>
      <c r="G144" s="82">
        <v>249</v>
      </c>
      <c r="H144" s="82">
        <v>494</v>
      </c>
      <c r="I144" s="82">
        <v>215</v>
      </c>
      <c r="J144" s="82">
        <v>0.86399999999999999</v>
      </c>
      <c r="K144" s="82">
        <v>0.8032258064516129</v>
      </c>
      <c r="L144" s="82">
        <v>0.87279151943462896</v>
      </c>
      <c r="M144" s="82">
        <v>0.83984375</v>
      </c>
      <c r="N144" s="82">
        <v>0.85168738898756657</v>
      </c>
      <c r="O144" s="82">
        <v>0.8462897526501767</v>
      </c>
    </row>
    <row r="145" spans="1:15">
      <c r="A145" s="82" t="s">
        <v>227</v>
      </c>
    </row>
    <row r="146" spans="1:15">
      <c r="A146" s="82" t="s">
        <v>228</v>
      </c>
      <c r="B146" s="82">
        <v>0</v>
      </c>
      <c r="C146" s="82">
        <v>0</v>
      </c>
      <c r="D146" s="82">
        <v>0</v>
      </c>
      <c r="E146" s="82">
        <v>0</v>
      </c>
      <c r="F146" s="82">
        <v>0</v>
      </c>
      <c r="G146" s="82">
        <v>0</v>
      </c>
      <c r="H146" s="82">
        <v>0</v>
      </c>
      <c r="I146" s="82">
        <v>0</v>
      </c>
    </row>
    <row r="147" spans="1:15">
      <c r="A147" s="82" t="s">
        <v>229</v>
      </c>
      <c r="B147" s="82">
        <v>0</v>
      </c>
      <c r="C147" s="82">
        <v>0</v>
      </c>
      <c r="F147" s="82">
        <v>0</v>
      </c>
      <c r="G147" s="82">
        <v>0</v>
      </c>
    </row>
    <row r="148" spans="1:15">
      <c r="A148" s="82" t="s">
        <v>230</v>
      </c>
      <c r="B148" s="82">
        <v>2514</v>
      </c>
      <c r="C148" s="82">
        <v>2398</v>
      </c>
      <c r="D148" s="82">
        <v>4650</v>
      </c>
      <c r="E148" s="82">
        <v>2232</v>
      </c>
      <c r="F148" s="82">
        <v>2108</v>
      </c>
      <c r="G148" s="82">
        <v>2032</v>
      </c>
      <c r="H148" s="82">
        <v>3988</v>
      </c>
      <c r="I148" s="82">
        <v>1872</v>
      </c>
      <c r="J148" s="82">
        <v>0.83850437549721557</v>
      </c>
      <c r="K148" s="82">
        <v>0.84737281067556292</v>
      </c>
      <c r="L148" s="82">
        <v>0.85763440860215057</v>
      </c>
      <c r="M148" s="82">
        <v>0.83870967741935487</v>
      </c>
      <c r="N148" s="82">
        <v>0.85003137418950014</v>
      </c>
      <c r="O148" s="82">
        <v>0.85043103448275859</v>
      </c>
    </row>
    <row r="149" spans="1:15">
      <c r="A149" s="82" t="s">
        <v>231</v>
      </c>
      <c r="B149" s="82">
        <v>2217</v>
      </c>
      <c r="C149" s="82">
        <v>2437</v>
      </c>
      <c r="D149" s="82">
        <v>2026</v>
      </c>
      <c r="E149" s="82">
        <v>2228</v>
      </c>
      <c r="F149" s="82">
        <v>1999</v>
      </c>
      <c r="G149" s="82">
        <v>2203</v>
      </c>
      <c r="H149" s="82">
        <v>1851</v>
      </c>
      <c r="I149" s="82">
        <v>2018</v>
      </c>
      <c r="J149" s="82">
        <v>0.90166892196662152</v>
      </c>
      <c r="K149" s="82">
        <v>0.90398030365203119</v>
      </c>
      <c r="L149" s="82">
        <v>0.91362290227048371</v>
      </c>
      <c r="M149" s="82">
        <v>0.90574506283662481</v>
      </c>
      <c r="N149" s="82">
        <v>0.90613772455089825</v>
      </c>
      <c r="O149" s="82">
        <v>0.9074876700044836</v>
      </c>
    </row>
    <row r="150" spans="1:15">
      <c r="A150" s="82" t="s">
        <v>232</v>
      </c>
      <c r="B150" s="82">
        <v>2270</v>
      </c>
      <c r="C150" s="82">
        <v>2330</v>
      </c>
      <c r="D150" s="82">
        <v>2301</v>
      </c>
      <c r="E150" s="82">
        <v>2210</v>
      </c>
      <c r="F150" s="82">
        <v>1657</v>
      </c>
      <c r="G150" s="82">
        <v>1644</v>
      </c>
      <c r="H150" s="82">
        <v>1677</v>
      </c>
      <c r="I150" s="82">
        <v>1522</v>
      </c>
      <c r="J150" s="82">
        <v>0.72995594713656387</v>
      </c>
      <c r="K150" s="82">
        <v>0.70557939914163093</v>
      </c>
      <c r="L150" s="82">
        <v>0.72881355932203384</v>
      </c>
      <c r="M150" s="82">
        <v>0.68868778280542986</v>
      </c>
      <c r="N150" s="82">
        <v>0.72134473264744237</v>
      </c>
      <c r="O150" s="82">
        <v>0.70793743604736148</v>
      </c>
    </row>
    <row r="151" spans="1:15">
      <c r="A151" s="82" t="s">
        <v>233</v>
      </c>
      <c r="B151" s="82">
        <v>2212</v>
      </c>
      <c r="C151" s="82">
        <v>2090</v>
      </c>
      <c r="D151" s="82">
        <v>2122</v>
      </c>
      <c r="E151" s="82">
        <v>2211</v>
      </c>
      <c r="F151" s="82">
        <v>1596</v>
      </c>
      <c r="G151" s="82">
        <v>1575</v>
      </c>
      <c r="H151" s="82">
        <v>1522</v>
      </c>
      <c r="I151" s="82">
        <v>1607</v>
      </c>
      <c r="J151" s="82">
        <v>0.72151898734177211</v>
      </c>
      <c r="K151" s="82">
        <v>0.75358851674641147</v>
      </c>
      <c r="L151" s="82">
        <v>0.71724787935909518</v>
      </c>
      <c r="M151" s="82">
        <v>0.72682044323835371</v>
      </c>
      <c r="N151" s="82">
        <v>0.73054171855541716</v>
      </c>
      <c r="O151" s="82">
        <v>0.73236805231200375</v>
      </c>
    </row>
    <row r="152" spans="1:15">
      <c r="A152" s="82" t="s">
        <v>234</v>
      </c>
      <c r="B152" s="82">
        <v>4506</v>
      </c>
      <c r="C152" s="82">
        <v>3578</v>
      </c>
      <c r="D152" s="82">
        <v>3291</v>
      </c>
      <c r="E152" s="82">
        <v>2995</v>
      </c>
      <c r="F152" s="82">
        <v>3652</v>
      </c>
      <c r="G152" s="82">
        <v>2903</v>
      </c>
      <c r="H152" s="82">
        <v>2816</v>
      </c>
      <c r="I152" s="82">
        <v>2666</v>
      </c>
      <c r="J152" s="82">
        <v>0.81047492232578788</v>
      </c>
      <c r="K152" s="82">
        <v>0.81134712129681386</v>
      </c>
      <c r="L152" s="82">
        <v>0.85566697052567608</v>
      </c>
      <c r="M152" s="82">
        <v>0.89015025041736229</v>
      </c>
      <c r="N152" s="82">
        <v>0.82382417582417578</v>
      </c>
      <c r="O152" s="82">
        <v>0.85006082725060828</v>
      </c>
    </row>
    <row r="153" spans="1:15">
      <c r="A153" s="82" t="s">
        <v>235</v>
      </c>
      <c r="B153" s="82">
        <v>3341</v>
      </c>
      <c r="C153" s="82">
        <v>3512</v>
      </c>
      <c r="D153" s="82">
        <v>3855</v>
      </c>
      <c r="E153" s="82">
        <v>3609</v>
      </c>
      <c r="F153" s="82">
        <v>2509</v>
      </c>
      <c r="G153" s="82">
        <v>2633</v>
      </c>
      <c r="H153" s="82">
        <v>2971</v>
      </c>
      <c r="I153" s="82">
        <v>2933</v>
      </c>
      <c r="J153" s="82">
        <v>0.75097276264591439</v>
      </c>
      <c r="K153" s="82">
        <v>0.74971526195899774</v>
      </c>
      <c r="L153" s="82">
        <v>0.77068741893644621</v>
      </c>
      <c r="M153" s="82">
        <v>0.8126904959822665</v>
      </c>
      <c r="N153" s="82">
        <v>0.75765782592454245</v>
      </c>
      <c r="O153" s="82">
        <v>0.77778790087463556</v>
      </c>
    </row>
    <row r="154" spans="1:15">
      <c r="A154" s="82" t="s">
        <v>236</v>
      </c>
      <c r="B154" s="82">
        <v>1505</v>
      </c>
      <c r="C154" s="82">
        <v>1532</v>
      </c>
      <c r="D154" s="82">
        <v>1540</v>
      </c>
      <c r="E154" s="82">
        <v>1572</v>
      </c>
      <c r="F154" s="82">
        <v>1186</v>
      </c>
      <c r="G154" s="82">
        <v>1235</v>
      </c>
      <c r="H154" s="82">
        <v>1255</v>
      </c>
      <c r="I154" s="82">
        <v>1275</v>
      </c>
      <c r="J154" s="82">
        <v>0.78803986710963458</v>
      </c>
      <c r="K154" s="82">
        <v>0.80613577023498695</v>
      </c>
      <c r="L154" s="82">
        <v>0.81493506493506496</v>
      </c>
      <c r="M154" s="82">
        <v>0.81106870229007633</v>
      </c>
      <c r="N154" s="82">
        <v>0.80314616561066199</v>
      </c>
      <c r="O154" s="82">
        <v>0.81072351421188626</v>
      </c>
    </row>
    <row r="155" spans="1:15">
      <c r="A155" s="82" t="s">
        <v>237</v>
      </c>
      <c r="B155" s="82">
        <v>1292</v>
      </c>
      <c r="C155" s="82">
        <v>923</v>
      </c>
      <c r="D155" s="82">
        <v>713</v>
      </c>
      <c r="E155" s="82">
        <v>817</v>
      </c>
      <c r="F155" s="82">
        <v>830</v>
      </c>
      <c r="G155" s="82">
        <v>618</v>
      </c>
      <c r="H155" s="82">
        <v>447</v>
      </c>
      <c r="I155" s="82">
        <v>532</v>
      </c>
      <c r="J155" s="82">
        <v>0.64241486068111453</v>
      </c>
      <c r="K155" s="82">
        <v>0.66955579631635964</v>
      </c>
      <c r="L155" s="82">
        <v>0.6269284712482468</v>
      </c>
      <c r="M155" s="82">
        <v>0.65116279069767447</v>
      </c>
      <c r="N155" s="82">
        <v>0.64719945355191255</v>
      </c>
      <c r="O155" s="82">
        <v>0.65103954341622505</v>
      </c>
    </row>
    <row r="156" spans="1:15">
      <c r="A156" s="82" t="s">
        <v>238</v>
      </c>
      <c r="B156" s="82">
        <v>344</v>
      </c>
      <c r="C156" s="82">
        <v>310</v>
      </c>
      <c r="D156" s="82">
        <v>357</v>
      </c>
      <c r="E156" s="82">
        <v>424</v>
      </c>
      <c r="F156" s="82">
        <v>260</v>
      </c>
      <c r="G156" s="82">
        <v>255</v>
      </c>
      <c r="H156" s="82">
        <v>280</v>
      </c>
      <c r="I156" s="82">
        <v>333</v>
      </c>
      <c r="J156" s="82">
        <v>0.7558139534883721</v>
      </c>
      <c r="K156" s="82">
        <v>0.82258064516129037</v>
      </c>
      <c r="L156" s="82">
        <v>0.78431372549019607</v>
      </c>
      <c r="M156" s="82">
        <v>0.785377358490566</v>
      </c>
      <c r="N156" s="82">
        <v>0.78635014836795247</v>
      </c>
      <c r="O156" s="82">
        <v>0.79560036663611367</v>
      </c>
    </row>
    <row r="157" spans="1:15">
      <c r="A157" s="82" t="s">
        <v>239</v>
      </c>
      <c r="B157" s="82">
        <v>1856</v>
      </c>
      <c r="C157" s="82">
        <v>1930</v>
      </c>
      <c r="D157" s="82">
        <v>1989</v>
      </c>
      <c r="E157" s="82">
        <v>2111</v>
      </c>
      <c r="F157" s="82">
        <v>1431</v>
      </c>
      <c r="G157" s="82">
        <v>1497</v>
      </c>
      <c r="H157" s="82">
        <v>1523</v>
      </c>
      <c r="I157" s="82">
        <v>1551</v>
      </c>
      <c r="J157" s="82">
        <v>0.77101293103448276</v>
      </c>
      <c r="K157" s="82">
        <v>0.77564766839378241</v>
      </c>
      <c r="L157" s="82">
        <v>0.76571141277023635</v>
      </c>
      <c r="M157" s="82">
        <v>0.73472288015158693</v>
      </c>
      <c r="N157" s="82">
        <v>0.77073593073593072</v>
      </c>
      <c r="O157" s="82">
        <v>0.75804311774461031</v>
      </c>
    </row>
    <row r="158" spans="1:15">
      <c r="A158" s="82" t="s">
        <v>240</v>
      </c>
      <c r="B158" s="82">
        <v>2534</v>
      </c>
      <c r="C158" s="82">
        <v>2618</v>
      </c>
      <c r="D158" s="82">
        <v>2513</v>
      </c>
      <c r="E158" s="82">
        <v>2418</v>
      </c>
      <c r="F158" s="82">
        <v>1622</v>
      </c>
      <c r="G158" s="82">
        <v>1766</v>
      </c>
      <c r="H158" s="82">
        <v>1683</v>
      </c>
      <c r="I158" s="82">
        <v>1658</v>
      </c>
      <c r="J158" s="82">
        <v>0.64009471191791634</v>
      </c>
      <c r="K158" s="82">
        <v>0.67456073338426281</v>
      </c>
      <c r="L158" s="82">
        <v>0.66971746916036612</v>
      </c>
      <c r="M158" s="82">
        <v>0.68569065343258895</v>
      </c>
      <c r="N158" s="82">
        <v>0.66157860404435742</v>
      </c>
      <c r="O158" s="82">
        <v>0.67651344548946879</v>
      </c>
    </row>
    <row r="159" spans="1:15">
      <c r="A159" s="82" t="s">
        <v>241</v>
      </c>
      <c r="B159" s="82">
        <v>1333</v>
      </c>
      <c r="C159" s="82">
        <v>1288</v>
      </c>
      <c r="D159" s="82">
        <v>1237</v>
      </c>
      <c r="E159" s="82">
        <v>1248</v>
      </c>
      <c r="F159" s="82">
        <v>1032</v>
      </c>
      <c r="G159" s="82">
        <v>1027</v>
      </c>
      <c r="H159" s="82">
        <v>967</v>
      </c>
      <c r="I159" s="82">
        <v>943</v>
      </c>
      <c r="J159" s="82">
        <v>0.77419354838709675</v>
      </c>
      <c r="K159" s="82">
        <v>0.79736024844720499</v>
      </c>
      <c r="L159" s="82">
        <v>0.78172999191592563</v>
      </c>
      <c r="M159" s="82">
        <v>0.75560897435897434</v>
      </c>
      <c r="N159" s="82">
        <v>0.78434421980300673</v>
      </c>
      <c r="O159" s="82">
        <v>0.77842565597667635</v>
      </c>
    </row>
    <row r="160" spans="1:15">
      <c r="A160" s="82" t="s">
        <v>242</v>
      </c>
      <c r="B160" s="82">
        <v>2492</v>
      </c>
      <c r="C160" s="82">
        <v>2573</v>
      </c>
      <c r="D160" s="82">
        <v>2249</v>
      </c>
      <c r="E160" s="82">
        <v>2142</v>
      </c>
      <c r="F160" s="82">
        <v>1732</v>
      </c>
      <c r="G160" s="82">
        <v>1761</v>
      </c>
      <c r="H160" s="82">
        <v>1550</v>
      </c>
      <c r="I160" s="82">
        <v>1421</v>
      </c>
      <c r="J160" s="82">
        <v>0.695024077046549</v>
      </c>
      <c r="K160" s="82">
        <v>0.68441507967353288</v>
      </c>
      <c r="L160" s="82">
        <v>0.68919519786571815</v>
      </c>
      <c r="M160" s="82">
        <v>0.66339869281045749</v>
      </c>
      <c r="N160" s="82">
        <v>0.68949958982772763</v>
      </c>
      <c r="O160" s="82">
        <v>0.67949454336588166</v>
      </c>
    </row>
    <row r="161" spans="1:15">
      <c r="A161" s="82" t="s">
        <v>56</v>
      </c>
      <c r="C161" s="82">
        <v>1837</v>
      </c>
      <c r="D161" s="82">
        <v>1902</v>
      </c>
      <c r="E161" s="82">
        <v>3937</v>
      </c>
      <c r="G161" s="82">
        <v>1333</v>
      </c>
      <c r="H161" s="82">
        <v>1341</v>
      </c>
      <c r="I161" s="82">
        <v>2797</v>
      </c>
      <c r="K161" s="82">
        <v>0.72563962983124664</v>
      </c>
      <c r="L161" s="82">
        <v>0.70504731861198733</v>
      </c>
      <c r="M161" s="82">
        <v>0.71043942087884171</v>
      </c>
      <c r="N161" s="82">
        <v>0.71516448248194708</v>
      </c>
      <c r="O161" s="82">
        <v>0.71274101094319964</v>
      </c>
    </row>
    <row r="162" spans="1:15">
      <c r="A162" s="82" t="s">
        <v>243</v>
      </c>
    </row>
    <row r="163" spans="1:15">
      <c r="A163" s="82" t="s">
        <v>244</v>
      </c>
      <c r="B163" s="82">
        <v>1125</v>
      </c>
      <c r="C163" s="82">
        <v>1034</v>
      </c>
      <c r="D163" s="82">
        <v>1010</v>
      </c>
      <c r="E163" s="82">
        <v>875</v>
      </c>
      <c r="F163" s="82">
        <v>768</v>
      </c>
      <c r="G163" s="82">
        <v>741</v>
      </c>
      <c r="H163" s="82">
        <v>719</v>
      </c>
      <c r="I163" s="82">
        <v>611</v>
      </c>
      <c r="J163" s="82">
        <v>0.68266666666666664</v>
      </c>
      <c r="K163" s="82">
        <v>0.7166344294003868</v>
      </c>
      <c r="L163" s="82">
        <v>0.71188118811881185</v>
      </c>
      <c r="M163" s="82">
        <v>0.69828571428571429</v>
      </c>
      <c r="N163" s="82">
        <v>0.70306090249289999</v>
      </c>
      <c r="O163" s="82">
        <v>0.70948955121616997</v>
      </c>
    </row>
    <row r="164" spans="1:15">
      <c r="A164" s="82" t="s">
        <v>245</v>
      </c>
      <c r="C164" s="82">
        <v>905</v>
      </c>
      <c r="D164" s="82">
        <v>852</v>
      </c>
      <c r="E164" s="82">
        <v>1581</v>
      </c>
      <c r="G164" s="82">
        <v>563</v>
      </c>
      <c r="H164" s="82">
        <v>553</v>
      </c>
      <c r="I164" s="82">
        <v>972</v>
      </c>
      <c r="K164" s="82">
        <v>0.62209944751381219</v>
      </c>
      <c r="L164" s="82">
        <v>0.64906103286384975</v>
      </c>
      <c r="M164" s="82">
        <v>0.61480075901328268</v>
      </c>
      <c r="N164" s="82">
        <v>0.63517359134889018</v>
      </c>
      <c r="O164" s="82">
        <v>0.62552426602756139</v>
      </c>
    </row>
    <row r="165" spans="1:15">
      <c r="A165" s="82" t="s">
        <v>246</v>
      </c>
      <c r="B165" s="82">
        <v>2261</v>
      </c>
      <c r="C165" s="82">
        <v>2484</v>
      </c>
      <c r="D165" s="82">
        <v>2540</v>
      </c>
      <c r="E165" s="82">
        <v>2335</v>
      </c>
      <c r="F165" s="82">
        <v>1422</v>
      </c>
      <c r="G165" s="82">
        <v>1614</v>
      </c>
      <c r="H165" s="82">
        <v>1627</v>
      </c>
      <c r="I165" s="82">
        <v>1517</v>
      </c>
      <c r="J165" s="82">
        <v>0.62892525431225121</v>
      </c>
      <c r="K165" s="82">
        <v>0.64975845410628019</v>
      </c>
      <c r="L165" s="82">
        <v>0.6405511811023622</v>
      </c>
      <c r="M165" s="82">
        <v>0.64967880085653107</v>
      </c>
      <c r="N165" s="82">
        <v>0.64008236101578586</v>
      </c>
      <c r="O165" s="82">
        <v>0.64655523848348961</v>
      </c>
    </row>
    <row r="166" spans="1:15">
      <c r="A166" s="82" t="s">
        <v>247</v>
      </c>
      <c r="B166" s="82">
        <v>2759</v>
      </c>
      <c r="C166" s="82">
        <v>2880</v>
      </c>
      <c r="D166" s="82">
        <v>2801</v>
      </c>
      <c r="E166" s="82">
        <v>2733</v>
      </c>
      <c r="F166" s="82">
        <v>2417</v>
      </c>
      <c r="G166" s="82">
        <v>2549</v>
      </c>
      <c r="H166" s="82">
        <v>2463</v>
      </c>
      <c r="I166" s="82">
        <v>2504</v>
      </c>
      <c r="J166" s="82">
        <v>0.87604204421891985</v>
      </c>
      <c r="K166" s="82">
        <v>0.88506944444444446</v>
      </c>
      <c r="L166" s="82">
        <v>0.87932881113887895</v>
      </c>
      <c r="M166" s="82">
        <v>0.9162092938163191</v>
      </c>
      <c r="N166" s="82">
        <v>0.88021327014218009</v>
      </c>
      <c r="O166" s="82">
        <v>0.89327311623484673</v>
      </c>
    </row>
    <row r="167" spans="1:15">
      <c r="A167" s="82" t="s">
        <v>248</v>
      </c>
      <c r="B167" s="82">
        <v>1190</v>
      </c>
      <c r="C167" s="82">
        <v>1274</v>
      </c>
      <c r="D167" s="82">
        <v>1206</v>
      </c>
      <c r="E167" s="82">
        <v>1439</v>
      </c>
      <c r="F167" s="82">
        <v>782</v>
      </c>
      <c r="G167" s="82">
        <v>845</v>
      </c>
      <c r="H167" s="82">
        <v>818</v>
      </c>
      <c r="I167" s="82">
        <v>960</v>
      </c>
      <c r="J167" s="82">
        <v>0.65714285714285714</v>
      </c>
      <c r="K167" s="82">
        <v>0.66326530612244894</v>
      </c>
      <c r="L167" s="82">
        <v>0.67827529021558874</v>
      </c>
      <c r="M167" s="82">
        <v>0.66712995135510766</v>
      </c>
      <c r="N167" s="82">
        <v>0.66621253405994552</v>
      </c>
      <c r="O167" s="82">
        <v>0.6693033937228885</v>
      </c>
    </row>
    <row r="168" spans="1:15">
      <c r="A168" s="82" t="s">
        <v>58</v>
      </c>
      <c r="B168" s="82">
        <v>4065</v>
      </c>
      <c r="C168" s="82">
        <v>3763</v>
      </c>
      <c r="D168" s="82">
        <v>3803</v>
      </c>
      <c r="E168" s="82">
        <v>4078</v>
      </c>
      <c r="F168" s="82">
        <v>3526</v>
      </c>
      <c r="G168" s="82">
        <v>3301</v>
      </c>
      <c r="H168" s="82">
        <v>3381</v>
      </c>
      <c r="I168" s="82">
        <v>3557</v>
      </c>
      <c r="J168" s="82">
        <v>0.86740467404674049</v>
      </c>
      <c r="K168" s="82">
        <v>0.87722561785809194</v>
      </c>
      <c r="L168" s="82">
        <v>0.88903497239021823</v>
      </c>
      <c r="M168" s="82">
        <v>0.87224129475232959</v>
      </c>
      <c r="N168" s="82">
        <v>0.87765454389132491</v>
      </c>
      <c r="O168" s="82">
        <v>0.87933699759532802</v>
      </c>
    </row>
    <row r="169" spans="1:15">
      <c r="A169" s="82" t="s">
        <v>249</v>
      </c>
      <c r="B169" s="82">
        <v>1219</v>
      </c>
      <c r="C169" s="82">
        <v>1018</v>
      </c>
      <c r="D169" s="82">
        <v>1305</v>
      </c>
      <c r="E169" s="82">
        <v>1281</v>
      </c>
      <c r="F169" s="82">
        <v>749</v>
      </c>
      <c r="G169" s="82">
        <v>684</v>
      </c>
      <c r="H169" s="82">
        <v>818</v>
      </c>
      <c r="I169" s="82">
        <v>862</v>
      </c>
      <c r="J169" s="82">
        <v>0.61443806398687451</v>
      </c>
      <c r="K169" s="82">
        <v>0.67190569744597251</v>
      </c>
      <c r="L169" s="82">
        <v>0.62681992337164749</v>
      </c>
      <c r="M169" s="82">
        <v>0.672911787665886</v>
      </c>
      <c r="N169" s="82">
        <v>0.63551665725578765</v>
      </c>
      <c r="O169" s="82">
        <v>0.65593784683684797</v>
      </c>
    </row>
    <row r="170" spans="1:15">
      <c r="A170" s="82" t="s">
        <v>250</v>
      </c>
      <c r="B170" s="82">
        <v>1649</v>
      </c>
      <c r="C170" s="82">
        <v>1660</v>
      </c>
      <c r="D170" s="82">
        <v>1882</v>
      </c>
      <c r="E170" s="82">
        <v>1898</v>
      </c>
      <c r="F170" s="82">
        <v>1167</v>
      </c>
      <c r="G170" s="82">
        <v>1191</v>
      </c>
      <c r="H170" s="82">
        <v>1437</v>
      </c>
      <c r="I170" s="82">
        <v>1382</v>
      </c>
      <c r="J170" s="82">
        <v>0.70770163735597336</v>
      </c>
      <c r="K170" s="82">
        <v>0.71746987951807228</v>
      </c>
      <c r="L170" s="82">
        <v>0.76354941551540911</v>
      </c>
      <c r="M170" s="82">
        <v>0.72813487881981032</v>
      </c>
      <c r="N170" s="82">
        <v>0.73107301098054323</v>
      </c>
      <c r="O170" s="82">
        <v>0.73713235294117652</v>
      </c>
    </row>
    <row r="171" spans="1:15">
      <c r="A171" s="82" t="s">
        <v>251</v>
      </c>
      <c r="B171" s="82">
        <v>605</v>
      </c>
      <c r="C171" s="82">
        <v>619</v>
      </c>
      <c r="D171" s="82">
        <v>717</v>
      </c>
      <c r="E171" s="82">
        <v>844</v>
      </c>
      <c r="F171" s="82">
        <v>433</v>
      </c>
      <c r="G171" s="82">
        <v>387</v>
      </c>
      <c r="H171" s="82">
        <v>523</v>
      </c>
      <c r="I171" s="82">
        <v>574</v>
      </c>
      <c r="J171" s="82">
        <v>0.71570247933884301</v>
      </c>
      <c r="K171" s="82">
        <v>0.62520193861066231</v>
      </c>
      <c r="L171" s="82">
        <v>0.72942817294281725</v>
      </c>
      <c r="M171" s="82">
        <v>0.68009478672985779</v>
      </c>
      <c r="N171" s="82">
        <v>0.69191138588356516</v>
      </c>
      <c r="O171" s="82">
        <v>0.68073394495412842</v>
      </c>
    </row>
    <row r="172" spans="1:15">
      <c r="A172" s="82" t="s">
        <v>252</v>
      </c>
      <c r="B172" s="82">
        <v>7588</v>
      </c>
      <c r="C172" s="82">
        <v>7466</v>
      </c>
      <c r="D172" s="82">
        <v>7431</v>
      </c>
      <c r="F172" s="82">
        <v>7011</v>
      </c>
      <c r="G172" s="82">
        <v>6916</v>
      </c>
      <c r="H172" s="82">
        <v>6770</v>
      </c>
      <c r="J172" s="82">
        <v>0.92395888244596736</v>
      </c>
      <c r="K172" s="82">
        <v>0.92633270827752479</v>
      </c>
      <c r="L172" s="82">
        <v>0.91104831112905393</v>
      </c>
      <c r="N172" s="82">
        <v>0.9204803202134757</v>
      </c>
      <c r="O172" s="82">
        <v>0.91870846479156876</v>
      </c>
    </row>
    <row r="173" spans="1:15">
      <c r="A173" s="82" t="s">
        <v>421</v>
      </c>
      <c r="E173" s="82">
        <v>7450</v>
      </c>
      <c r="I173" s="82">
        <v>6829</v>
      </c>
      <c r="M173" s="82">
        <v>0.91664429530201341</v>
      </c>
      <c r="O173" s="82">
        <v>0.91664429530201341</v>
      </c>
    </row>
    <row r="174" spans="1:15">
      <c r="A174" s="82" t="s">
        <v>253</v>
      </c>
      <c r="B174" s="82">
        <v>546</v>
      </c>
      <c r="C174" s="82">
        <v>542</v>
      </c>
      <c r="D174" s="82">
        <v>718</v>
      </c>
      <c r="E174" s="82">
        <v>773</v>
      </c>
      <c r="F174" s="82">
        <v>401</v>
      </c>
      <c r="G174" s="82">
        <v>360</v>
      </c>
      <c r="H174" s="82">
        <v>451</v>
      </c>
      <c r="I174" s="82">
        <v>548</v>
      </c>
      <c r="J174" s="82">
        <v>0.73443223443223449</v>
      </c>
      <c r="K174" s="82">
        <v>0.66420664206642066</v>
      </c>
      <c r="L174" s="82">
        <v>0.628133704735376</v>
      </c>
      <c r="M174" s="82">
        <v>0.70892626131953429</v>
      </c>
      <c r="N174" s="82">
        <v>0.67109634551495012</v>
      </c>
      <c r="O174" s="82">
        <v>0.66847024102311858</v>
      </c>
    </row>
    <row r="175" spans="1:15">
      <c r="A175" s="82" t="s">
        <v>254</v>
      </c>
      <c r="B175" s="82">
        <v>1237</v>
      </c>
      <c r="C175" s="82">
        <v>1249</v>
      </c>
      <c r="D175" s="82">
        <v>1281</v>
      </c>
      <c r="E175" s="82">
        <v>1379</v>
      </c>
      <c r="F175" s="82">
        <v>734</v>
      </c>
      <c r="G175" s="82">
        <v>770</v>
      </c>
      <c r="H175" s="82">
        <v>829</v>
      </c>
      <c r="I175" s="82">
        <v>828</v>
      </c>
      <c r="J175" s="82">
        <v>0.59337105901374287</v>
      </c>
      <c r="K175" s="82">
        <v>0.61649319455564455</v>
      </c>
      <c r="L175" s="82">
        <v>0.64715066354410622</v>
      </c>
      <c r="M175" s="82">
        <v>0.60043509789702687</v>
      </c>
      <c r="N175" s="82">
        <v>0.61932572338731084</v>
      </c>
      <c r="O175" s="82">
        <v>0.62087490406753643</v>
      </c>
    </row>
    <row r="176" spans="1:15">
      <c r="A176" s="82" t="s">
        <v>422</v>
      </c>
      <c r="C176" s="82">
        <v>491</v>
      </c>
      <c r="D176" s="82">
        <v>493</v>
      </c>
      <c r="E176" s="82">
        <v>1024</v>
      </c>
      <c r="G176" s="82">
        <v>267</v>
      </c>
      <c r="H176" s="82">
        <v>245</v>
      </c>
      <c r="I176" s="82">
        <v>501</v>
      </c>
      <c r="K176" s="82">
        <v>0.54378818737270873</v>
      </c>
      <c r="L176" s="82">
        <v>0.49695740365111563</v>
      </c>
      <c r="M176" s="82">
        <v>0.4892578125</v>
      </c>
      <c r="N176" s="82">
        <v>0.52032520325203258</v>
      </c>
      <c r="O176" s="82">
        <v>0.50448207171314741</v>
      </c>
    </row>
    <row r="177" spans="1:15">
      <c r="A177" s="82" t="s">
        <v>255</v>
      </c>
      <c r="B177" s="82">
        <v>639</v>
      </c>
      <c r="C177" s="82">
        <v>741</v>
      </c>
      <c r="D177" s="82">
        <v>960</v>
      </c>
      <c r="E177" s="82">
        <v>1277</v>
      </c>
      <c r="F177" s="82">
        <v>382</v>
      </c>
      <c r="G177" s="82">
        <v>434</v>
      </c>
      <c r="H177" s="82">
        <v>563</v>
      </c>
      <c r="I177" s="82">
        <v>712</v>
      </c>
      <c r="J177" s="82">
        <v>0.59780907668231609</v>
      </c>
      <c r="K177" s="82">
        <v>0.5856950067476383</v>
      </c>
      <c r="L177" s="82">
        <v>0.5864583333333333</v>
      </c>
      <c r="M177" s="82">
        <v>0.55755677368833201</v>
      </c>
      <c r="N177" s="82">
        <v>0.58931623931623933</v>
      </c>
      <c r="O177" s="82">
        <v>0.57387508394895903</v>
      </c>
    </row>
    <row r="178" spans="1:15">
      <c r="A178" s="82" t="s">
        <v>256</v>
      </c>
      <c r="D178" s="82">
        <v>0</v>
      </c>
      <c r="E178" s="82">
        <v>90</v>
      </c>
      <c r="H178" s="82">
        <v>0</v>
      </c>
      <c r="I178" s="82">
        <v>42</v>
      </c>
      <c r="M178" s="82">
        <v>0.46666666666666667</v>
      </c>
      <c r="O178" s="82">
        <v>0.46666666666666667</v>
      </c>
    </row>
    <row r="179" spans="1:15">
      <c r="A179" s="82" t="s">
        <v>257</v>
      </c>
      <c r="B179" s="82">
        <v>0</v>
      </c>
      <c r="C179" s="82">
        <v>0</v>
      </c>
      <c r="D179" s="82">
        <v>0</v>
      </c>
      <c r="E179" s="82">
        <v>0</v>
      </c>
      <c r="F179" s="82">
        <v>0</v>
      </c>
      <c r="G179" s="82">
        <v>0</v>
      </c>
      <c r="H179" s="82">
        <v>0</v>
      </c>
      <c r="I179" s="82">
        <v>0</v>
      </c>
    </row>
    <row r="180" spans="1:15">
      <c r="A180" s="82" t="s">
        <v>258</v>
      </c>
      <c r="B180" s="82">
        <v>1139</v>
      </c>
      <c r="C180" s="82">
        <v>1269</v>
      </c>
      <c r="D180" s="82">
        <v>1091</v>
      </c>
      <c r="E180" s="82">
        <v>1112</v>
      </c>
      <c r="F180" s="82">
        <v>675</v>
      </c>
      <c r="G180" s="82">
        <v>853</v>
      </c>
      <c r="H180" s="82">
        <v>662</v>
      </c>
      <c r="I180" s="82">
        <v>677</v>
      </c>
      <c r="J180" s="82">
        <v>0.59262510974539073</v>
      </c>
      <c r="K180" s="82">
        <v>0.6721828211189913</v>
      </c>
      <c r="L180" s="82">
        <v>0.60678276810265808</v>
      </c>
      <c r="M180" s="82">
        <v>0.60881294964028776</v>
      </c>
      <c r="N180" s="82">
        <v>0.62589311231780509</v>
      </c>
      <c r="O180" s="82">
        <v>0.63133640552995396</v>
      </c>
    </row>
    <row r="181" spans="1:15">
      <c r="A181" s="82" t="s">
        <v>59</v>
      </c>
      <c r="B181" s="82">
        <v>3243</v>
      </c>
      <c r="C181" s="82">
        <v>3446</v>
      </c>
      <c r="D181" s="82">
        <v>3809</v>
      </c>
      <c r="E181" s="82">
        <v>4043</v>
      </c>
      <c r="F181" s="82">
        <v>2498</v>
      </c>
      <c r="G181" s="82">
        <v>2706</v>
      </c>
      <c r="H181" s="82">
        <v>2996</v>
      </c>
      <c r="I181" s="82">
        <v>3179</v>
      </c>
      <c r="J181" s="82">
        <v>0.77027443724946043</v>
      </c>
      <c r="K181" s="82">
        <v>0.78525827045850261</v>
      </c>
      <c r="L181" s="82">
        <v>0.78655815174586508</v>
      </c>
      <c r="M181" s="82">
        <v>0.78629730398219144</v>
      </c>
      <c r="N181" s="82">
        <v>0.78110116212611924</v>
      </c>
      <c r="O181" s="82">
        <v>0.78606833067799609</v>
      </c>
    </row>
    <row r="182" spans="1:15">
      <c r="A182" s="82" t="s">
        <v>259</v>
      </c>
      <c r="B182" s="82">
        <v>4439</v>
      </c>
      <c r="C182" s="82">
        <v>4338</v>
      </c>
      <c r="D182" s="82">
        <v>4514</v>
      </c>
      <c r="E182" s="82">
        <v>4759</v>
      </c>
      <c r="F182" s="82">
        <v>3569</v>
      </c>
      <c r="G182" s="82">
        <v>3517</v>
      </c>
      <c r="H182" s="82">
        <v>3691</v>
      </c>
      <c r="I182" s="82">
        <v>3904</v>
      </c>
      <c r="J182" s="82">
        <v>0.80400991214237438</v>
      </c>
      <c r="K182" s="82">
        <v>0.81074227754725681</v>
      </c>
      <c r="L182" s="82">
        <v>0.8176783340717767</v>
      </c>
      <c r="M182" s="82">
        <v>0.82034040764866567</v>
      </c>
      <c r="N182" s="82">
        <v>0.81084944699420658</v>
      </c>
      <c r="O182" s="82">
        <v>0.81639850121225477</v>
      </c>
    </row>
    <row r="183" spans="1:15">
      <c r="A183" s="82" t="s">
        <v>260</v>
      </c>
      <c r="B183" s="82">
        <v>0</v>
      </c>
      <c r="C183" s="82">
        <v>0</v>
      </c>
      <c r="D183" s="82">
        <v>0</v>
      </c>
      <c r="E183" s="82">
        <v>0</v>
      </c>
      <c r="F183" s="82">
        <v>0</v>
      </c>
      <c r="G183" s="82">
        <v>0</v>
      </c>
      <c r="H183" s="82">
        <v>0</v>
      </c>
      <c r="I183" s="82">
        <v>0</v>
      </c>
    </row>
    <row r="184" spans="1:15">
      <c r="A184" s="82" t="s">
        <v>261</v>
      </c>
      <c r="B184" s="82">
        <v>769</v>
      </c>
      <c r="C184" s="82">
        <v>778</v>
      </c>
      <c r="D184" s="82">
        <v>734</v>
      </c>
      <c r="E184" s="82">
        <v>946</v>
      </c>
      <c r="F184" s="82">
        <v>549</v>
      </c>
      <c r="G184" s="82">
        <v>583</v>
      </c>
      <c r="H184" s="82">
        <v>532</v>
      </c>
      <c r="I184" s="82">
        <v>640</v>
      </c>
      <c r="J184" s="82">
        <v>0.71391417425227566</v>
      </c>
      <c r="K184" s="82">
        <v>0.74935732647814912</v>
      </c>
      <c r="L184" s="82">
        <v>0.72479564032697552</v>
      </c>
      <c r="M184" s="82">
        <v>0.67653276955602537</v>
      </c>
      <c r="N184" s="82">
        <v>0.7295046032441912</v>
      </c>
      <c r="O184" s="82">
        <v>0.71399511798209925</v>
      </c>
    </row>
    <row r="185" spans="1:15">
      <c r="A185" s="82" t="s">
        <v>262</v>
      </c>
    </row>
    <row r="186" spans="1:15">
      <c r="A186" s="82" t="s">
        <v>263</v>
      </c>
      <c r="B186" s="82">
        <v>797</v>
      </c>
      <c r="C186" s="82">
        <v>841</v>
      </c>
      <c r="D186" s="82">
        <v>868</v>
      </c>
      <c r="E186" s="82">
        <v>860</v>
      </c>
      <c r="F186" s="82">
        <v>665</v>
      </c>
      <c r="G186" s="82">
        <v>683</v>
      </c>
      <c r="H186" s="82">
        <v>757</v>
      </c>
      <c r="I186" s="82">
        <v>718</v>
      </c>
      <c r="J186" s="82">
        <v>0.83437892095357591</v>
      </c>
      <c r="K186" s="82">
        <v>0.81212841854934603</v>
      </c>
      <c r="L186" s="82">
        <v>0.87211981566820274</v>
      </c>
      <c r="M186" s="82">
        <v>0.83488372093023255</v>
      </c>
      <c r="N186" s="82">
        <v>0.83998403830806068</v>
      </c>
      <c r="O186" s="82">
        <v>0.84001557026080187</v>
      </c>
    </row>
    <row r="187" spans="1:15">
      <c r="A187" s="82" t="s">
        <v>264</v>
      </c>
      <c r="B187" s="82">
        <v>4478</v>
      </c>
      <c r="C187" s="82">
        <v>5010</v>
      </c>
      <c r="D187" s="82">
        <v>5062</v>
      </c>
      <c r="E187" s="82">
        <v>5445</v>
      </c>
      <c r="F187" s="82">
        <v>3774</v>
      </c>
      <c r="G187" s="82">
        <v>4183</v>
      </c>
      <c r="H187" s="82">
        <v>4294</v>
      </c>
      <c r="I187" s="82">
        <v>4707</v>
      </c>
      <c r="J187" s="82">
        <v>0.84278695846359986</v>
      </c>
      <c r="K187" s="82">
        <v>0.83493013972055885</v>
      </c>
      <c r="L187" s="82">
        <v>0.84828131173449228</v>
      </c>
      <c r="M187" s="82">
        <v>0.86446280991735536</v>
      </c>
      <c r="N187" s="82">
        <v>0.84199312714776631</v>
      </c>
      <c r="O187" s="82">
        <v>0.84964877231423597</v>
      </c>
    </row>
    <row r="188" spans="1:15">
      <c r="A188" s="82" t="s">
        <v>265</v>
      </c>
    </row>
    <row r="189" spans="1:15">
      <c r="A189" s="82" t="s">
        <v>266</v>
      </c>
      <c r="B189" s="82">
        <v>1701</v>
      </c>
      <c r="C189" s="82">
        <v>1713</v>
      </c>
      <c r="D189" s="82">
        <v>1619</v>
      </c>
      <c r="E189" s="82">
        <v>1625</v>
      </c>
      <c r="F189" s="82">
        <v>1220</v>
      </c>
      <c r="G189" s="82">
        <v>1256</v>
      </c>
      <c r="H189" s="82">
        <v>1198</v>
      </c>
      <c r="I189" s="82">
        <v>1172</v>
      </c>
      <c r="J189" s="82">
        <v>0.71722516166960615</v>
      </c>
      <c r="K189" s="82">
        <v>0.73321657910099236</v>
      </c>
      <c r="L189" s="82">
        <v>0.73996294008647312</v>
      </c>
      <c r="M189" s="82">
        <v>0.72123076923076923</v>
      </c>
      <c r="N189" s="82">
        <v>0.72998211802106094</v>
      </c>
      <c r="O189" s="82">
        <v>0.73149082106112573</v>
      </c>
    </row>
    <row r="190" spans="1:15">
      <c r="A190" s="82" t="s">
        <v>267</v>
      </c>
      <c r="B190" s="82">
        <v>4331</v>
      </c>
      <c r="C190" s="82">
        <v>4200</v>
      </c>
      <c r="D190" s="82">
        <v>3697</v>
      </c>
      <c r="E190" s="82">
        <v>4199</v>
      </c>
      <c r="F190" s="82">
        <v>3620</v>
      </c>
      <c r="G190" s="82">
        <v>3519</v>
      </c>
      <c r="H190" s="82">
        <v>3188</v>
      </c>
      <c r="I190" s="82">
        <v>3547</v>
      </c>
      <c r="J190" s="82">
        <v>0.83583468021242202</v>
      </c>
      <c r="K190" s="82">
        <v>0.83785714285714286</v>
      </c>
      <c r="L190" s="82">
        <v>0.86232080064917505</v>
      </c>
      <c r="M190" s="82">
        <v>0.84472493450821629</v>
      </c>
      <c r="N190" s="82">
        <v>0.84453712790317303</v>
      </c>
      <c r="O190" s="82">
        <v>0.84771825396825395</v>
      </c>
    </row>
    <row r="191" spans="1:15">
      <c r="A191" s="82" t="s">
        <v>60</v>
      </c>
      <c r="B191" s="82">
        <v>1929</v>
      </c>
      <c r="C191" s="82">
        <v>2070</v>
      </c>
      <c r="D191" s="82">
        <v>2189</v>
      </c>
      <c r="E191" s="82">
        <v>1940</v>
      </c>
      <c r="F191" s="82">
        <v>1175</v>
      </c>
      <c r="G191" s="82">
        <v>1389</v>
      </c>
      <c r="H191" s="82">
        <v>1478</v>
      </c>
      <c r="I191" s="82">
        <v>1347</v>
      </c>
      <c r="J191" s="82">
        <v>0.60912389839294967</v>
      </c>
      <c r="K191" s="82">
        <v>0.67101449275362324</v>
      </c>
      <c r="L191" s="82">
        <v>0.67519415258108728</v>
      </c>
      <c r="M191" s="82">
        <v>0.69432989690721647</v>
      </c>
      <c r="N191" s="82">
        <v>0.65319974143503556</v>
      </c>
      <c r="O191" s="82">
        <v>0.6797870624294241</v>
      </c>
    </row>
    <row r="192" spans="1:15">
      <c r="A192" s="82" t="s">
        <v>268</v>
      </c>
      <c r="B192" s="82">
        <v>0</v>
      </c>
      <c r="C192" s="82">
        <v>0</v>
      </c>
      <c r="D192" s="82">
        <v>0</v>
      </c>
      <c r="E192" s="82">
        <v>0</v>
      </c>
      <c r="F192" s="82">
        <v>0</v>
      </c>
      <c r="G192" s="82">
        <v>0</v>
      </c>
      <c r="H192" s="82">
        <v>0</v>
      </c>
      <c r="I192" s="82">
        <v>0</v>
      </c>
    </row>
    <row r="193" spans="1:15">
      <c r="A193" s="82" t="s">
        <v>269</v>
      </c>
      <c r="B193" s="82">
        <v>0</v>
      </c>
      <c r="C193" s="82">
        <v>0</v>
      </c>
      <c r="D193" s="82">
        <v>0</v>
      </c>
      <c r="E193" s="82">
        <v>0</v>
      </c>
      <c r="F193" s="82">
        <v>0</v>
      </c>
      <c r="G193" s="82">
        <v>0</v>
      </c>
      <c r="H193" s="82">
        <v>0</v>
      </c>
      <c r="I193" s="82">
        <v>0</v>
      </c>
    </row>
    <row r="194" spans="1:15">
      <c r="A194" s="82" t="s">
        <v>270</v>
      </c>
      <c r="B194" s="82">
        <v>0</v>
      </c>
      <c r="C194" s="82">
        <v>0</v>
      </c>
      <c r="D194" s="82">
        <v>0</v>
      </c>
      <c r="E194" s="82">
        <v>0</v>
      </c>
      <c r="F194" s="82">
        <v>0</v>
      </c>
      <c r="G194" s="82">
        <v>0</v>
      </c>
      <c r="H194" s="82">
        <v>0</v>
      </c>
      <c r="I194" s="82">
        <v>0</v>
      </c>
    </row>
    <row r="195" spans="1:15">
      <c r="A195" s="82" t="s">
        <v>271</v>
      </c>
      <c r="B195" s="82">
        <v>2170</v>
      </c>
      <c r="C195" s="82">
        <v>2230</v>
      </c>
      <c r="D195" s="82">
        <v>2399</v>
      </c>
      <c r="E195" s="82">
        <v>2516</v>
      </c>
      <c r="F195" s="82">
        <v>1304</v>
      </c>
      <c r="G195" s="82">
        <v>1452</v>
      </c>
      <c r="H195" s="82">
        <v>1676</v>
      </c>
      <c r="I195" s="82">
        <v>1788</v>
      </c>
      <c r="J195" s="82">
        <v>0.60092165898617511</v>
      </c>
      <c r="K195" s="82">
        <v>0.65112107623318383</v>
      </c>
      <c r="L195" s="82">
        <v>0.69862442684451853</v>
      </c>
      <c r="M195" s="82">
        <v>0.71065182829888707</v>
      </c>
      <c r="N195" s="82">
        <v>0.65186056773054857</v>
      </c>
      <c r="O195" s="82">
        <v>0.6880335899230231</v>
      </c>
    </row>
    <row r="196" spans="1:15">
      <c r="A196" s="82" t="s">
        <v>272</v>
      </c>
      <c r="B196" s="82">
        <v>7417</v>
      </c>
      <c r="C196" s="82">
        <v>6679</v>
      </c>
      <c r="D196" s="82">
        <v>7193</v>
      </c>
      <c r="E196" s="82">
        <v>7232</v>
      </c>
      <c r="F196" s="82">
        <v>6742</v>
      </c>
      <c r="G196" s="82">
        <v>6173</v>
      </c>
      <c r="H196" s="82">
        <v>6603</v>
      </c>
      <c r="I196" s="82">
        <v>6638</v>
      </c>
      <c r="J196" s="82">
        <v>0.90899285425374143</v>
      </c>
      <c r="K196" s="82">
        <v>0.92424015571193296</v>
      </c>
      <c r="L196" s="82">
        <v>0.91797580981509797</v>
      </c>
      <c r="M196" s="82">
        <v>0.91786504424778759</v>
      </c>
      <c r="N196" s="82">
        <v>0.91681149889614355</v>
      </c>
      <c r="O196" s="82">
        <v>0.91992039423805916</v>
      </c>
    </row>
    <row r="197" spans="1:15">
      <c r="A197" s="82" t="s">
        <v>273</v>
      </c>
      <c r="B197" s="82">
        <v>908</v>
      </c>
      <c r="C197" s="82">
        <v>1130</v>
      </c>
      <c r="D197" s="82">
        <v>1279</v>
      </c>
      <c r="E197" s="82">
        <v>1676</v>
      </c>
      <c r="F197" s="82">
        <v>527</v>
      </c>
      <c r="G197" s="82">
        <v>680</v>
      </c>
      <c r="H197" s="82">
        <v>794</v>
      </c>
      <c r="I197" s="82">
        <v>775</v>
      </c>
      <c r="J197" s="82">
        <v>0.58039647577092512</v>
      </c>
      <c r="K197" s="82">
        <v>0.60176991150442483</v>
      </c>
      <c r="L197" s="82">
        <v>0.6207974980453479</v>
      </c>
      <c r="M197" s="82">
        <v>0.46241050119331745</v>
      </c>
      <c r="N197" s="82">
        <v>0.60325595417545974</v>
      </c>
      <c r="O197" s="82">
        <v>0.55055079559363529</v>
      </c>
    </row>
    <row r="198" spans="1:15">
      <c r="A198" s="82" t="s">
        <v>274</v>
      </c>
      <c r="B198" s="82">
        <v>1030</v>
      </c>
      <c r="C198" s="82">
        <v>1091</v>
      </c>
      <c r="D198" s="82">
        <v>1305</v>
      </c>
      <c r="E198" s="82">
        <v>1346</v>
      </c>
      <c r="F198" s="82">
        <v>849</v>
      </c>
      <c r="G198" s="82">
        <v>908</v>
      </c>
      <c r="H198" s="82">
        <v>1122</v>
      </c>
      <c r="I198" s="82">
        <v>1121</v>
      </c>
      <c r="J198" s="82">
        <v>0.82427184466019421</v>
      </c>
      <c r="K198" s="82">
        <v>0.83226397800183316</v>
      </c>
      <c r="L198" s="82">
        <v>0.85977011494252875</v>
      </c>
      <c r="M198" s="82">
        <v>0.83283803863298667</v>
      </c>
      <c r="N198" s="82">
        <v>0.84033858727378863</v>
      </c>
      <c r="O198" s="82">
        <v>0.84206306787814</v>
      </c>
    </row>
    <row r="199" spans="1:15">
      <c r="A199" s="82" t="s">
        <v>275</v>
      </c>
      <c r="B199" s="82">
        <v>2156</v>
      </c>
      <c r="C199" s="82">
        <v>2272</v>
      </c>
      <c r="D199" s="82">
        <v>2380</v>
      </c>
      <c r="E199" s="82">
        <v>2480</v>
      </c>
      <c r="F199" s="82">
        <v>1515</v>
      </c>
      <c r="G199" s="82">
        <v>1616</v>
      </c>
      <c r="H199" s="82">
        <v>1742</v>
      </c>
      <c r="I199" s="82">
        <v>1856</v>
      </c>
      <c r="J199" s="82">
        <v>0.70269016697588127</v>
      </c>
      <c r="K199" s="82">
        <v>0.71126760563380287</v>
      </c>
      <c r="L199" s="82">
        <v>0.73193277310924365</v>
      </c>
      <c r="M199" s="82">
        <v>0.74838709677419357</v>
      </c>
      <c r="N199" s="82">
        <v>0.71577555816686256</v>
      </c>
      <c r="O199" s="82">
        <v>0.7310712282669658</v>
      </c>
    </row>
    <row r="200" spans="1:15">
      <c r="A200" s="82" t="s">
        <v>276</v>
      </c>
      <c r="B200" s="82">
        <v>4835</v>
      </c>
      <c r="C200" s="82">
        <v>4761</v>
      </c>
      <c r="D200" s="82">
        <v>4560</v>
      </c>
      <c r="E200" s="82">
        <v>4815</v>
      </c>
      <c r="F200" s="82">
        <v>2833</v>
      </c>
      <c r="G200" s="82">
        <v>2673</v>
      </c>
      <c r="H200" s="82">
        <v>2607</v>
      </c>
      <c r="I200" s="82">
        <v>2997</v>
      </c>
      <c r="J200" s="82">
        <v>0.58593588417786968</v>
      </c>
      <c r="K200" s="82">
        <v>0.56143667296786393</v>
      </c>
      <c r="L200" s="82">
        <v>0.57171052631578945</v>
      </c>
      <c r="M200" s="82">
        <v>0.6224299065420561</v>
      </c>
      <c r="N200" s="82">
        <v>0.57311387397569935</v>
      </c>
      <c r="O200" s="82">
        <v>0.58552631578947367</v>
      </c>
    </row>
    <row r="201" spans="1:15">
      <c r="A201" s="82" t="s">
        <v>277</v>
      </c>
      <c r="B201" s="82">
        <v>612</v>
      </c>
      <c r="C201" s="82">
        <v>584</v>
      </c>
      <c r="D201" s="82">
        <v>587</v>
      </c>
      <c r="E201" s="82">
        <v>542</v>
      </c>
      <c r="F201" s="82">
        <v>400</v>
      </c>
      <c r="G201" s="82">
        <v>375</v>
      </c>
      <c r="H201" s="82">
        <v>378</v>
      </c>
      <c r="I201" s="82">
        <v>349</v>
      </c>
      <c r="J201" s="82">
        <v>0.65359477124183007</v>
      </c>
      <c r="K201" s="82">
        <v>0.64212328767123283</v>
      </c>
      <c r="L201" s="82">
        <v>0.64395229982964219</v>
      </c>
      <c r="M201" s="82">
        <v>0.64391143911439119</v>
      </c>
      <c r="N201" s="82">
        <v>0.64666292765002809</v>
      </c>
      <c r="O201" s="82">
        <v>0.64331582019848221</v>
      </c>
    </row>
    <row r="202" spans="1:15">
      <c r="A202" s="82" t="s">
        <v>278</v>
      </c>
      <c r="B202" s="82">
        <v>2527</v>
      </c>
      <c r="C202" s="82">
        <v>2524</v>
      </c>
      <c r="D202" s="82">
        <v>2692</v>
      </c>
      <c r="E202" s="82">
        <v>2721</v>
      </c>
      <c r="F202" s="82">
        <v>1806</v>
      </c>
      <c r="G202" s="82">
        <v>1876</v>
      </c>
      <c r="H202" s="82">
        <v>1951</v>
      </c>
      <c r="I202" s="82">
        <v>2125</v>
      </c>
      <c r="J202" s="82">
        <v>0.71468144044321325</v>
      </c>
      <c r="K202" s="82">
        <v>0.74326465927099838</v>
      </c>
      <c r="L202" s="82">
        <v>0.72473997028231796</v>
      </c>
      <c r="M202" s="82">
        <v>0.780962881293642</v>
      </c>
      <c r="N202" s="82">
        <v>0.72749580266046754</v>
      </c>
      <c r="O202" s="82">
        <v>0.7499055058586368</v>
      </c>
    </row>
    <row r="203" spans="1:15">
      <c r="A203" s="82" t="s">
        <v>279</v>
      </c>
      <c r="B203" s="82">
        <v>916</v>
      </c>
      <c r="C203" s="82">
        <v>1019</v>
      </c>
      <c r="D203" s="82">
        <v>1112</v>
      </c>
      <c r="E203" s="82">
        <v>1181</v>
      </c>
      <c r="F203" s="82">
        <v>653</v>
      </c>
      <c r="G203" s="82">
        <v>803</v>
      </c>
      <c r="H203" s="82">
        <v>810</v>
      </c>
      <c r="I203" s="82">
        <v>868</v>
      </c>
      <c r="J203" s="82">
        <v>0.71288209606986896</v>
      </c>
      <c r="K203" s="82">
        <v>0.78802747791952898</v>
      </c>
      <c r="L203" s="82">
        <v>0.72841726618705038</v>
      </c>
      <c r="M203" s="82">
        <v>0.73497036409822181</v>
      </c>
      <c r="N203" s="82">
        <v>0.7436823104693141</v>
      </c>
      <c r="O203" s="82">
        <v>0.74909420289855078</v>
      </c>
    </row>
    <row r="204" spans="1:15">
      <c r="A204" s="82" t="s">
        <v>61</v>
      </c>
      <c r="B204" s="82">
        <v>2652</v>
      </c>
      <c r="C204" s="82">
        <v>2824</v>
      </c>
      <c r="D204" s="82">
        <v>2397</v>
      </c>
      <c r="E204" s="82">
        <v>2427</v>
      </c>
      <c r="F204" s="82">
        <v>2167</v>
      </c>
      <c r="G204" s="82">
        <v>2359</v>
      </c>
      <c r="H204" s="82">
        <v>2029</v>
      </c>
      <c r="I204" s="82">
        <v>2045</v>
      </c>
      <c r="J204" s="82">
        <v>0.81711915535444946</v>
      </c>
      <c r="K204" s="82">
        <v>0.83533994334277617</v>
      </c>
      <c r="L204" s="82">
        <v>0.84647476011681266</v>
      </c>
      <c r="M204" s="82">
        <v>0.84260403790688088</v>
      </c>
      <c r="N204" s="82">
        <v>0.83259240442017024</v>
      </c>
      <c r="O204" s="82">
        <v>0.84113493723849375</v>
      </c>
    </row>
    <row r="205" spans="1:15">
      <c r="A205" s="82" t="s">
        <v>280</v>
      </c>
      <c r="C205" s="82">
        <v>1763</v>
      </c>
      <c r="D205" s="82">
        <v>1827</v>
      </c>
      <c r="E205" s="82">
        <v>3807</v>
      </c>
      <c r="G205" s="82">
        <v>1317</v>
      </c>
      <c r="H205" s="82">
        <v>1313</v>
      </c>
      <c r="I205" s="82">
        <v>2789</v>
      </c>
      <c r="K205" s="82">
        <v>0.74702212138400459</v>
      </c>
      <c r="L205" s="82">
        <v>0.71866447728516691</v>
      </c>
      <c r="M205" s="82">
        <v>0.73259784607302336</v>
      </c>
      <c r="N205" s="82">
        <v>0.7325905292479109</v>
      </c>
      <c r="O205" s="82">
        <v>0.73259429498445316</v>
      </c>
    </row>
    <row r="206" spans="1:15">
      <c r="A206" s="82" t="s">
        <v>281</v>
      </c>
      <c r="B206" s="82">
        <v>3257</v>
      </c>
      <c r="C206" s="82">
        <v>3378</v>
      </c>
      <c r="D206" s="82">
        <v>3404</v>
      </c>
      <c r="E206" s="82">
        <v>3357</v>
      </c>
      <c r="F206" s="82">
        <v>2831</v>
      </c>
      <c r="G206" s="82">
        <v>2992</v>
      </c>
      <c r="H206" s="82">
        <v>3002</v>
      </c>
      <c r="I206" s="82">
        <v>2940</v>
      </c>
      <c r="J206" s="82">
        <v>0.86920478968375803</v>
      </c>
      <c r="K206" s="82">
        <v>0.88573120189461219</v>
      </c>
      <c r="L206" s="82">
        <v>0.88190364277320799</v>
      </c>
      <c r="M206" s="82">
        <v>0.87578194816800714</v>
      </c>
      <c r="N206" s="82">
        <v>0.87907162067935052</v>
      </c>
      <c r="O206" s="82">
        <v>0.88115198737548084</v>
      </c>
    </row>
    <row r="207" spans="1:15">
      <c r="A207" s="82" t="s">
        <v>282</v>
      </c>
      <c r="B207" s="82">
        <v>3540</v>
      </c>
      <c r="C207" s="82">
        <v>3548</v>
      </c>
      <c r="D207" s="82">
        <v>3423</v>
      </c>
      <c r="E207" s="82">
        <v>3374</v>
      </c>
      <c r="F207" s="82">
        <v>2431</v>
      </c>
      <c r="G207" s="82">
        <v>2457</v>
      </c>
      <c r="H207" s="82">
        <v>2441</v>
      </c>
      <c r="I207" s="82">
        <v>2426</v>
      </c>
      <c r="J207" s="82">
        <v>0.68672316384180787</v>
      </c>
      <c r="K207" s="82">
        <v>0.69250281848928974</v>
      </c>
      <c r="L207" s="82">
        <v>0.71311714869997078</v>
      </c>
      <c r="M207" s="82">
        <v>0.71902786010669828</v>
      </c>
      <c r="N207" s="82">
        <v>0.69726952716202073</v>
      </c>
      <c r="O207" s="82">
        <v>0.70797486708554858</v>
      </c>
    </row>
    <row r="208" spans="1:15">
      <c r="A208" s="82" t="s">
        <v>283</v>
      </c>
      <c r="B208" s="82">
        <v>1383</v>
      </c>
      <c r="C208" s="82">
        <v>1247</v>
      </c>
      <c r="D208" s="82">
        <v>1503</v>
      </c>
      <c r="E208" s="82">
        <v>1542</v>
      </c>
      <c r="F208" s="82">
        <v>1100</v>
      </c>
      <c r="G208" s="82">
        <v>1017</v>
      </c>
      <c r="H208" s="82">
        <v>1202</v>
      </c>
      <c r="I208" s="82">
        <v>1214</v>
      </c>
      <c r="J208" s="82">
        <v>0.79537237888647871</v>
      </c>
      <c r="K208" s="82">
        <v>0.81555733761026461</v>
      </c>
      <c r="L208" s="82">
        <v>0.79973386560212911</v>
      </c>
      <c r="M208" s="82">
        <v>0.78728923476005186</v>
      </c>
      <c r="N208" s="82">
        <v>0.80304863295427054</v>
      </c>
      <c r="O208" s="82">
        <v>0.79986020503261879</v>
      </c>
    </row>
    <row r="209" spans="1:15">
      <c r="A209" s="82" t="s">
        <v>423</v>
      </c>
      <c r="E209" s="82">
        <v>600</v>
      </c>
      <c r="I209" s="82">
        <v>473</v>
      </c>
      <c r="M209" s="82">
        <v>0.78833333333333333</v>
      </c>
      <c r="O209" s="82">
        <v>0.78833333333333333</v>
      </c>
    </row>
    <row r="210" spans="1:15">
      <c r="A210" s="82" t="s">
        <v>284</v>
      </c>
      <c r="B210" s="82">
        <v>759</v>
      </c>
      <c r="C210" s="82">
        <v>765</v>
      </c>
      <c r="D210" s="82">
        <v>774</v>
      </c>
      <c r="F210" s="82">
        <v>588</v>
      </c>
      <c r="G210" s="82">
        <v>578</v>
      </c>
      <c r="H210" s="82">
        <v>584</v>
      </c>
      <c r="J210" s="82">
        <v>0.77470355731225293</v>
      </c>
      <c r="K210" s="82">
        <v>0.75555555555555554</v>
      </c>
      <c r="L210" s="82">
        <v>0.75452196382428938</v>
      </c>
      <c r="N210" s="82">
        <v>0.76153176675369882</v>
      </c>
      <c r="O210" s="82">
        <v>0.7550357374918778</v>
      </c>
    </row>
    <row r="211" spans="1:15">
      <c r="A211" s="82" t="s">
        <v>285</v>
      </c>
      <c r="B211" s="82">
        <v>523</v>
      </c>
      <c r="C211" s="82">
        <v>394</v>
      </c>
      <c r="D211" s="82">
        <v>443</v>
      </c>
      <c r="E211" s="82">
        <v>413</v>
      </c>
      <c r="F211" s="82">
        <v>380</v>
      </c>
      <c r="G211" s="82">
        <v>316</v>
      </c>
      <c r="H211" s="82">
        <v>338</v>
      </c>
      <c r="I211" s="82">
        <v>315</v>
      </c>
      <c r="J211" s="82">
        <v>0.72657743785850859</v>
      </c>
      <c r="K211" s="82">
        <v>0.80203045685279184</v>
      </c>
      <c r="L211" s="82">
        <v>0.76297968397291194</v>
      </c>
      <c r="M211" s="82">
        <v>0.76271186440677963</v>
      </c>
      <c r="N211" s="82">
        <v>0.76029411764705879</v>
      </c>
      <c r="O211" s="82">
        <v>0.7752</v>
      </c>
    </row>
    <row r="212" spans="1:15">
      <c r="A212" s="82" t="s">
        <v>286</v>
      </c>
      <c r="B212" s="82">
        <v>6231</v>
      </c>
      <c r="C212" s="82">
        <v>6331</v>
      </c>
      <c r="D212" s="82">
        <v>6782</v>
      </c>
      <c r="E212" s="82">
        <v>6797</v>
      </c>
      <c r="F212" s="82">
        <v>4936</v>
      </c>
      <c r="G212" s="82">
        <v>4946</v>
      </c>
      <c r="H212" s="82">
        <v>5235</v>
      </c>
      <c r="I212" s="82">
        <v>5248</v>
      </c>
      <c r="J212" s="82">
        <v>0.79216819130155669</v>
      </c>
      <c r="K212" s="82">
        <v>0.78123519191280999</v>
      </c>
      <c r="L212" s="82">
        <v>0.77189619581244473</v>
      </c>
      <c r="M212" s="82">
        <v>0.77210534059143743</v>
      </c>
      <c r="N212" s="82">
        <v>0.78148263027295284</v>
      </c>
      <c r="O212" s="82">
        <v>0.77493721747865396</v>
      </c>
    </row>
    <row r="213" spans="1:15">
      <c r="A213" s="82" t="s">
        <v>287</v>
      </c>
      <c r="C213" s="82">
        <v>2979</v>
      </c>
      <c r="D213" s="82">
        <v>2891</v>
      </c>
      <c r="E213" s="82">
        <v>3780</v>
      </c>
      <c r="G213" s="82">
        <v>2477</v>
      </c>
      <c r="H213" s="82">
        <v>2390</v>
      </c>
      <c r="I213" s="82">
        <v>3155</v>
      </c>
      <c r="K213" s="82">
        <v>0.83148707620006712</v>
      </c>
      <c r="L213" s="82">
        <v>0.82670356278104462</v>
      </c>
      <c r="M213" s="82">
        <v>0.83465608465608465</v>
      </c>
      <c r="N213" s="82">
        <v>0.82913117546848381</v>
      </c>
      <c r="O213" s="82">
        <v>0.83129533678756473</v>
      </c>
    </row>
    <row r="214" spans="1:15">
      <c r="A214" s="82" t="s">
        <v>288</v>
      </c>
      <c r="B214" s="82">
        <v>2879</v>
      </c>
      <c r="F214" s="82">
        <v>2324</v>
      </c>
      <c r="J214" s="82">
        <v>0.80722473080930879</v>
      </c>
      <c r="N214" s="82">
        <v>0.80722473080930879</v>
      </c>
    </row>
    <row r="215" spans="1:15">
      <c r="A215" s="82" t="s">
        <v>63</v>
      </c>
      <c r="B215" s="82">
        <v>814</v>
      </c>
      <c r="C215" s="82">
        <v>620</v>
      </c>
      <c r="D215" s="82">
        <v>666</v>
      </c>
      <c r="E215" s="82">
        <v>768</v>
      </c>
      <c r="F215" s="82">
        <v>505</v>
      </c>
      <c r="G215" s="82">
        <v>406</v>
      </c>
      <c r="H215" s="82">
        <v>429</v>
      </c>
      <c r="I215" s="82">
        <v>479</v>
      </c>
      <c r="J215" s="82">
        <v>0.62039312039312045</v>
      </c>
      <c r="K215" s="82">
        <v>0.65483870967741931</v>
      </c>
      <c r="L215" s="82">
        <v>0.64414414414414412</v>
      </c>
      <c r="M215" s="82">
        <v>0.62369791666666663</v>
      </c>
      <c r="N215" s="82">
        <v>0.63809523809523805</v>
      </c>
      <c r="O215" s="82">
        <v>0.63972736124634855</v>
      </c>
    </row>
    <row r="216" spans="1:15">
      <c r="A216" s="82" t="s">
        <v>289</v>
      </c>
      <c r="B216" s="82">
        <v>0</v>
      </c>
      <c r="C216" s="82">
        <v>0</v>
      </c>
      <c r="D216" s="82">
        <v>0</v>
      </c>
      <c r="E216" s="82">
        <v>0</v>
      </c>
      <c r="F216" s="82">
        <v>0</v>
      </c>
      <c r="G216" s="82">
        <v>0</v>
      </c>
      <c r="H216" s="82">
        <v>0</v>
      </c>
      <c r="I216" s="82">
        <v>0</v>
      </c>
    </row>
    <row r="217" spans="1:15">
      <c r="A217" s="82" t="s">
        <v>65</v>
      </c>
      <c r="B217" s="82">
        <v>143</v>
      </c>
      <c r="C217" s="82">
        <v>163</v>
      </c>
      <c r="D217" s="82">
        <v>174</v>
      </c>
      <c r="E217" s="82">
        <v>163</v>
      </c>
      <c r="F217" s="82">
        <v>97</v>
      </c>
      <c r="G217" s="82">
        <v>133</v>
      </c>
      <c r="H217" s="82">
        <v>133</v>
      </c>
      <c r="I217" s="82">
        <v>126</v>
      </c>
      <c r="J217" s="82">
        <v>0.67832167832167833</v>
      </c>
      <c r="K217" s="82">
        <v>0.81595092024539873</v>
      </c>
      <c r="L217" s="82">
        <v>0.76436781609195403</v>
      </c>
      <c r="M217" s="82">
        <v>0.77300613496932513</v>
      </c>
      <c r="N217" s="82">
        <v>0.75624999999999998</v>
      </c>
      <c r="O217" s="82">
        <v>0.78400000000000003</v>
      </c>
    </row>
    <row r="218" spans="1:15">
      <c r="A218" s="82" t="s">
        <v>290</v>
      </c>
    </row>
    <row r="219" spans="1:15">
      <c r="A219" s="82" t="s">
        <v>291</v>
      </c>
      <c r="B219" s="82">
        <v>4204</v>
      </c>
      <c r="C219" s="82">
        <v>4239</v>
      </c>
      <c r="D219" s="82">
        <v>4339</v>
      </c>
      <c r="E219" s="82">
        <v>4081</v>
      </c>
      <c r="F219" s="82">
        <v>4059</v>
      </c>
      <c r="G219" s="82">
        <v>4085</v>
      </c>
      <c r="H219" s="82">
        <v>4199</v>
      </c>
      <c r="I219" s="82">
        <v>3934</v>
      </c>
      <c r="J219" s="82">
        <v>0.96550903901046625</v>
      </c>
      <c r="K219" s="82">
        <v>0.96367067704647325</v>
      </c>
      <c r="L219" s="82">
        <v>0.96773450103710534</v>
      </c>
      <c r="M219" s="82">
        <v>0.96397941680960553</v>
      </c>
      <c r="N219" s="82">
        <v>0.96565482710061024</v>
      </c>
      <c r="O219" s="82">
        <v>0.96516312504937196</v>
      </c>
    </row>
    <row r="220" spans="1:15">
      <c r="A220" s="82" t="s">
        <v>292</v>
      </c>
      <c r="B220" s="82">
        <v>4826</v>
      </c>
      <c r="C220" s="82">
        <v>4861</v>
      </c>
      <c r="D220" s="82">
        <v>4338</v>
      </c>
      <c r="E220" s="82">
        <v>4437</v>
      </c>
      <c r="F220" s="82">
        <v>4357</v>
      </c>
      <c r="G220" s="82">
        <v>4488</v>
      </c>
      <c r="H220" s="82">
        <v>3989</v>
      </c>
      <c r="I220" s="82">
        <v>4115</v>
      </c>
      <c r="J220" s="82">
        <v>0.90281806879403237</v>
      </c>
      <c r="K220" s="82">
        <v>0.92326681752725781</v>
      </c>
      <c r="L220" s="82">
        <v>0.91954817888427842</v>
      </c>
      <c r="M220" s="82">
        <v>0.92742844264142443</v>
      </c>
      <c r="N220" s="82">
        <v>0.91508021390374328</v>
      </c>
      <c r="O220" s="82">
        <v>0.92343795834555586</v>
      </c>
    </row>
    <row r="221" spans="1:15">
      <c r="A221" s="82" t="s">
        <v>293</v>
      </c>
      <c r="B221" s="82">
        <v>4917</v>
      </c>
      <c r="C221" s="82">
        <v>4561</v>
      </c>
      <c r="D221" s="82">
        <v>4015</v>
      </c>
      <c r="E221" s="82">
        <v>4405</v>
      </c>
      <c r="F221" s="82">
        <v>4601</v>
      </c>
      <c r="G221" s="82">
        <v>4299</v>
      </c>
      <c r="H221" s="82">
        <v>3802</v>
      </c>
      <c r="I221" s="82">
        <v>4123</v>
      </c>
      <c r="J221" s="82">
        <v>0.9357331706324995</v>
      </c>
      <c r="K221" s="82">
        <v>0.94255645691734269</v>
      </c>
      <c r="L221" s="82">
        <v>0.94694894146948938</v>
      </c>
      <c r="M221" s="82">
        <v>0.93598183881952324</v>
      </c>
      <c r="N221" s="82">
        <v>0.9413770103016379</v>
      </c>
      <c r="O221" s="82">
        <v>0.94168399969185734</v>
      </c>
    </row>
    <row r="222" spans="1:15">
      <c r="A222" s="82" t="s">
        <v>294</v>
      </c>
      <c r="B222" s="82">
        <v>4551</v>
      </c>
      <c r="C222" s="82">
        <v>4715</v>
      </c>
      <c r="D222" s="82">
        <v>4457</v>
      </c>
      <c r="E222" s="82">
        <v>4626</v>
      </c>
      <c r="F222" s="82">
        <v>4403</v>
      </c>
      <c r="G222" s="82">
        <v>4555</v>
      </c>
      <c r="H222" s="82">
        <v>4321</v>
      </c>
      <c r="I222" s="82">
        <v>4484</v>
      </c>
      <c r="J222" s="82">
        <v>0.96747967479674801</v>
      </c>
      <c r="K222" s="82">
        <v>0.96606574761399788</v>
      </c>
      <c r="L222" s="82">
        <v>0.96948620148081666</v>
      </c>
      <c r="M222" s="82">
        <v>0.96930393428447903</v>
      </c>
      <c r="N222" s="82">
        <v>0.96764555855133716</v>
      </c>
      <c r="O222" s="82">
        <v>0.96825626902449635</v>
      </c>
    </row>
    <row r="223" spans="1:15">
      <c r="A223" s="82" t="s">
        <v>295</v>
      </c>
      <c r="B223" s="82">
        <v>668</v>
      </c>
      <c r="C223" s="82">
        <v>923</v>
      </c>
      <c r="D223" s="82">
        <v>1127</v>
      </c>
      <c r="E223" s="82">
        <v>1336</v>
      </c>
      <c r="F223" s="82">
        <v>529</v>
      </c>
      <c r="G223" s="82">
        <v>766</v>
      </c>
      <c r="H223" s="82">
        <v>982</v>
      </c>
      <c r="I223" s="82">
        <v>1129</v>
      </c>
      <c r="J223" s="82">
        <v>0.79191616766467066</v>
      </c>
      <c r="K223" s="82">
        <v>0.82990249187432286</v>
      </c>
      <c r="L223" s="82">
        <v>0.87133984028393963</v>
      </c>
      <c r="M223" s="82">
        <v>0.84505988023952094</v>
      </c>
      <c r="N223" s="82">
        <v>0.83774834437086088</v>
      </c>
      <c r="O223" s="82">
        <v>0.84967513290017715</v>
      </c>
    </row>
    <row r="224" spans="1:15">
      <c r="A224" s="82" t="s">
        <v>296</v>
      </c>
      <c r="B224" s="82">
        <v>3700</v>
      </c>
      <c r="C224" s="82">
        <v>4403</v>
      </c>
      <c r="D224" s="82">
        <v>4265</v>
      </c>
      <c r="E224" s="82">
        <v>4458</v>
      </c>
      <c r="F224" s="82">
        <v>3118</v>
      </c>
      <c r="G224" s="82">
        <v>3819</v>
      </c>
      <c r="H224" s="82">
        <v>3728</v>
      </c>
      <c r="I224" s="82">
        <v>3903</v>
      </c>
      <c r="J224" s="82">
        <v>0.84270270270270276</v>
      </c>
      <c r="K224" s="82">
        <v>0.8673631614808085</v>
      </c>
      <c r="L224" s="82">
        <v>0.87409144196951938</v>
      </c>
      <c r="M224" s="82">
        <v>0.87550471063257063</v>
      </c>
      <c r="N224" s="82">
        <v>0.86230595084087969</v>
      </c>
      <c r="O224" s="82">
        <v>0.87231449032454667</v>
      </c>
    </row>
    <row r="225" spans="1:15">
      <c r="A225" s="82" t="s">
        <v>297</v>
      </c>
      <c r="B225" s="82">
        <v>4132</v>
      </c>
      <c r="C225" s="82">
        <v>4288</v>
      </c>
      <c r="D225" s="82">
        <v>3746</v>
      </c>
      <c r="E225" s="82">
        <v>3944</v>
      </c>
      <c r="F225" s="82">
        <v>3903</v>
      </c>
      <c r="G225" s="82">
        <v>4077</v>
      </c>
      <c r="H225" s="82">
        <v>3590</v>
      </c>
      <c r="I225" s="82">
        <v>3777</v>
      </c>
      <c r="J225" s="82">
        <v>0.94457889641819937</v>
      </c>
      <c r="K225" s="82">
        <v>0.95079291044776115</v>
      </c>
      <c r="L225" s="82">
        <v>0.95835557928457016</v>
      </c>
      <c r="M225" s="82">
        <v>0.95765720081135908</v>
      </c>
      <c r="N225" s="82">
        <v>0.95101101430215351</v>
      </c>
      <c r="O225" s="82">
        <v>0.95541826682250797</v>
      </c>
    </row>
    <row r="226" spans="1:15">
      <c r="A226" s="82" t="s">
        <v>298</v>
      </c>
    </row>
    <row r="227" spans="1:15">
      <c r="A227" s="82" t="s">
        <v>299</v>
      </c>
      <c r="B227" s="82">
        <v>4321</v>
      </c>
      <c r="C227" s="82">
        <v>4363</v>
      </c>
      <c r="D227" s="82">
        <v>4569</v>
      </c>
      <c r="E227" s="82">
        <v>3696</v>
      </c>
      <c r="F227" s="82">
        <v>3911</v>
      </c>
      <c r="G227" s="82">
        <v>3960</v>
      </c>
      <c r="H227" s="82">
        <v>4164</v>
      </c>
      <c r="I227" s="82">
        <v>3404</v>
      </c>
      <c r="J227" s="82">
        <v>0.90511455681555197</v>
      </c>
      <c r="K227" s="82">
        <v>0.90763236305294526</v>
      </c>
      <c r="L227" s="82">
        <v>0.91135915955351277</v>
      </c>
      <c r="M227" s="82">
        <v>0.92099567099567103</v>
      </c>
      <c r="N227" s="82">
        <v>0.90809628008752741</v>
      </c>
      <c r="O227" s="82">
        <v>0.91289198606271782</v>
      </c>
    </row>
    <row r="228" spans="1:15">
      <c r="A228" s="82" t="s">
        <v>300</v>
      </c>
      <c r="B228" s="82">
        <v>3689</v>
      </c>
      <c r="C228" s="82">
        <v>3954</v>
      </c>
      <c r="D228" s="82">
        <v>3203</v>
      </c>
      <c r="E228" s="82">
        <v>3280</v>
      </c>
      <c r="F228" s="82">
        <v>3253</v>
      </c>
      <c r="G228" s="82">
        <v>3526</v>
      </c>
      <c r="H228" s="82">
        <v>2861</v>
      </c>
      <c r="I228" s="82">
        <v>2970</v>
      </c>
      <c r="J228" s="82">
        <v>0.88181078883166175</v>
      </c>
      <c r="K228" s="82">
        <v>0.89175518462316639</v>
      </c>
      <c r="L228" s="82">
        <v>0.89322510146737433</v>
      </c>
      <c r="M228" s="82">
        <v>0.90548780487804881</v>
      </c>
      <c r="N228" s="82">
        <v>0.88880693343167994</v>
      </c>
      <c r="O228" s="82">
        <v>0.89652198907732106</v>
      </c>
    </row>
    <row r="229" spans="1:15">
      <c r="A229" s="82" t="s">
        <v>301</v>
      </c>
      <c r="B229" s="82">
        <v>1763</v>
      </c>
      <c r="C229" s="82">
        <v>2075</v>
      </c>
      <c r="D229" s="82">
        <v>1753</v>
      </c>
      <c r="E229" s="82">
        <v>1828</v>
      </c>
      <c r="F229" s="82">
        <v>1268</v>
      </c>
      <c r="G229" s="82">
        <v>1480</v>
      </c>
      <c r="H229" s="82">
        <v>1288</v>
      </c>
      <c r="I229" s="82">
        <v>1261</v>
      </c>
      <c r="J229" s="82">
        <v>0.71922858763471353</v>
      </c>
      <c r="K229" s="82">
        <v>0.7132530120481928</v>
      </c>
      <c r="L229" s="82">
        <v>0.7347404449515117</v>
      </c>
      <c r="M229" s="82">
        <v>0.68982494529540483</v>
      </c>
      <c r="N229" s="82">
        <v>0.72187444106599896</v>
      </c>
      <c r="O229" s="82">
        <v>0.71234087694483739</v>
      </c>
    </row>
    <row r="230" spans="1:15">
      <c r="A230" s="82" t="s">
        <v>66</v>
      </c>
      <c r="B230" s="82">
        <v>6331</v>
      </c>
      <c r="C230" s="82">
        <v>6118</v>
      </c>
      <c r="D230" s="82">
        <v>6261</v>
      </c>
      <c r="E230" s="82">
        <v>6013</v>
      </c>
      <c r="F230" s="82">
        <v>5436</v>
      </c>
      <c r="G230" s="82">
        <v>5350</v>
      </c>
      <c r="H230" s="82">
        <v>5424</v>
      </c>
      <c r="I230" s="82">
        <v>5248</v>
      </c>
      <c r="J230" s="82">
        <v>0.85863212762596741</v>
      </c>
      <c r="K230" s="82">
        <v>0.87446878064727041</v>
      </c>
      <c r="L230" s="82">
        <v>0.86631528509822708</v>
      </c>
      <c r="M230" s="82">
        <v>0.8727756527523699</v>
      </c>
      <c r="N230" s="82">
        <v>0.86638161411010151</v>
      </c>
      <c r="O230" s="82">
        <v>0.87113962592431493</v>
      </c>
    </row>
    <row r="231" spans="1:15">
      <c r="A231" s="82" t="s">
        <v>302</v>
      </c>
      <c r="B231" s="82">
        <v>3528</v>
      </c>
      <c r="C231" s="82">
        <v>3144</v>
      </c>
      <c r="D231" s="82">
        <v>3622</v>
      </c>
      <c r="E231" s="82">
        <v>3875</v>
      </c>
      <c r="F231" s="82">
        <v>2925</v>
      </c>
      <c r="G231" s="82">
        <v>2659</v>
      </c>
      <c r="H231" s="82">
        <v>3059</v>
      </c>
      <c r="I231" s="82">
        <v>3281</v>
      </c>
      <c r="J231" s="82">
        <v>0.82908163265306123</v>
      </c>
      <c r="K231" s="82">
        <v>0.84573791348600513</v>
      </c>
      <c r="L231" s="82">
        <v>0.8445610160132524</v>
      </c>
      <c r="M231" s="82">
        <v>0.84670967741935488</v>
      </c>
      <c r="N231" s="82">
        <v>0.83961530988925592</v>
      </c>
      <c r="O231" s="82">
        <v>0.84569119443661311</v>
      </c>
    </row>
    <row r="232" spans="1:15">
      <c r="A232" s="82" t="s">
        <v>424</v>
      </c>
      <c r="E232" s="82">
        <v>5141</v>
      </c>
      <c r="I232" s="82">
        <v>4308</v>
      </c>
      <c r="M232" s="82">
        <v>0.83796926667963434</v>
      </c>
      <c r="O232" s="82">
        <v>0.83796926667963434</v>
      </c>
    </row>
    <row r="233" spans="1:15">
      <c r="A233" s="82" t="s">
        <v>68</v>
      </c>
      <c r="B233" s="82">
        <v>1012</v>
      </c>
      <c r="C233" s="82">
        <v>1038</v>
      </c>
      <c r="D233" s="82">
        <v>1038</v>
      </c>
      <c r="E233" s="82">
        <v>1023</v>
      </c>
      <c r="F233" s="82">
        <v>717</v>
      </c>
      <c r="G233" s="82">
        <v>722</v>
      </c>
      <c r="H233" s="82">
        <v>761</v>
      </c>
      <c r="I233" s="82">
        <v>781</v>
      </c>
      <c r="J233" s="82">
        <v>0.70849802371541504</v>
      </c>
      <c r="K233" s="82">
        <v>0.69556840077071291</v>
      </c>
      <c r="L233" s="82">
        <v>0.73314065510597304</v>
      </c>
      <c r="M233" s="82">
        <v>0.76344086021505375</v>
      </c>
      <c r="N233" s="82">
        <v>0.71243523316062174</v>
      </c>
      <c r="O233" s="82">
        <v>0.7305582445950306</v>
      </c>
    </row>
    <row r="234" spans="1:15">
      <c r="A234" s="82" t="s">
        <v>303</v>
      </c>
      <c r="B234" s="82">
        <v>5548</v>
      </c>
      <c r="C234" s="82">
        <v>5823</v>
      </c>
      <c r="D234" s="82">
        <v>5528</v>
      </c>
      <c r="F234" s="82">
        <v>4659</v>
      </c>
      <c r="G234" s="82">
        <v>4820</v>
      </c>
      <c r="H234" s="82">
        <v>4681</v>
      </c>
      <c r="J234" s="82">
        <v>0.83976207642393652</v>
      </c>
      <c r="K234" s="82">
        <v>0.82775201786020947</v>
      </c>
      <c r="L234" s="82">
        <v>0.84678002894356008</v>
      </c>
      <c r="N234" s="82">
        <v>0.83791940351500094</v>
      </c>
      <c r="O234" s="82">
        <v>0.83701876486653159</v>
      </c>
    </row>
    <row r="235" spans="1:15">
      <c r="A235" s="82" t="s">
        <v>304</v>
      </c>
      <c r="B235" s="82">
        <v>922</v>
      </c>
      <c r="C235" s="82">
        <v>1128</v>
      </c>
      <c r="D235" s="82">
        <v>1026</v>
      </c>
      <c r="F235" s="82">
        <v>671</v>
      </c>
      <c r="G235" s="82">
        <v>759</v>
      </c>
      <c r="H235" s="82">
        <v>703</v>
      </c>
      <c r="J235" s="82">
        <v>0.72776572668112793</v>
      </c>
      <c r="K235" s="82">
        <v>0.6728723404255319</v>
      </c>
      <c r="L235" s="82">
        <v>0.68518518518518523</v>
      </c>
      <c r="N235" s="82">
        <v>0.69343302990897271</v>
      </c>
      <c r="O235" s="82">
        <v>0.67873723305478184</v>
      </c>
    </row>
    <row r="236" spans="1:15">
      <c r="A236" s="82" t="s">
        <v>425</v>
      </c>
      <c r="E236" s="82">
        <v>1117</v>
      </c>
      <c r="I236" s="82">
        <v>797</v>
      </c>
      <c r="M236" s="82">
        <v>0.71351835273052822</v>
      </c>
      <c r="O236" s="82">
        <v>0.71351835273052822</v>
      </c>
    </row>
    <row r="237" spans="1:15">
      <c r="A237" s="82" t="s">
        <v>305</v>
      </c>
      <c r="B237" s="82">
        <v>3140</v>
      </c>
      <c r="C237" s="82">
        <v>3552</v>
      </c>
      <c r="D237" s="82">
        <v>3179</v>
      </c>
      <c r="E237" s="82">
        <v>3297</v>
      </c>
      <c r="F237" s="82">
        <v>2907</v>
      </c>
      <c r="G237" s="82">
        <v>3272</v>
      </c>
      <c r="H237" s="82">
        <v>2941</v>
      </c>
      <c r="I237" s="82">
        <v>3047</v>
      </c>
      <c r="J237" s="82">
        <v>0.92579617834394901</v>
      </c>
      <c r="K237" s="82">
        <v>0.9211711711711712</v>
      </c>
      <c r="L237" s="82">
        <v>0.92513368983957223</v>
      </c>
      <c r="M237" s="82">
        <v>0.92417349105247193</v>
      </c>
      <c r="N237" s="82">
        <v>0.92391854928578665</v>
      </c>
      <c r="O237" s="82">
        <v>0.92341443956920621</v>
      </c>
    </row>
    <row r="238" spans="1:15">
      <c r="A238" s="82" t="s">
        <v>306</v>
      </c>
      <c r="B238" s="82">
        <v>3910</v>
      </c>
      <c r="C238" s="82">
        <v>3835</v>
      </c>
      <c r="D238" s="82">
        <v>3811</v>
      </c>
      <c r="E238" s="82">
        <v>3365</v>
      </c>
      <c r="F238" s="82">
        <v>3546</v>
      </c>
      <c r="G238" s="82">
        <v>3408</v>
      </c>
      <c r="H238" s="82">
        <v>3505</v>
      </c>
      <c r="I238" s="82">
        <v>3113</v>
      </c>
      <c r="J238" s="82">
        <v>0.90690537084398981</v>
      </c>
      <c r="K238" s="82">
        <v>0.8886571056062581</v>
      </c>
      <c r="L238" s="82">
        <v>0.9197061138808712</v>
      </c>
      <c r="M238" s="82">
        <v>0.92511144130757805</v>
      </c>
      <c r="N238" s="82">
        <v>0.90507095880927657</v>
      </c>
      <c r="O238" s="82">
        <v>0.91054400145309233</v>
      </c>
    </row>
    <row r="239" spans="1:15">
      <c r="A239" s="82" t="s">
        <v>307</v>
      </c>
      <c r="B239" s="82">
        <v>6442</v>
      </c>
      <c r="C239" s="82">
        <v>6394</v>
      </c>
      <c r="D239" s="82">
        <v>6301</v>
      </c>
      <c r="E239" s="82">
        <v>6329</v>
      </c>
      <c r="F239" s="82">
        <v>6130</v>
      </c>
      <c r="G239" s="82">
        <v>6137</v>
      </c>
      <c r="H239" s="82">
        <v>6023</v>
      </c>
      <c r="I239" s="82">
        <v>6027</v>
      </c>
      <c r="J239" s="82">
        <v>0.9515678360757529</v>
      </c>
      <c r="K239" s="82">
        <v>0.95980606818892711</v>
      </c>
      <c r="L239" s="82">
        <v>0.95588001904459607</v>
      </c>
      <c r="M239" s="82">
        <v>0.95228314109653978</v>
      </c>
      <c r="N239" s="82">
        <v>0.95574018916235559</v>
      </c>
      <c r="O239" s="82">
        <v>0.95600294365012617</v>
      </c>
    </row>
    <row r="240" spans="1:15">
      <c r="A240" s="82" t="s">
        <v>308</v>
      </c>
      <c r="B240" s="82">
        <v>4677</v>
      </c>
      <c r="C240" s="82">
        <v>4778</v>
      </c>
      <c r="D240" s="82">
        <v>4676</v>
      </c>
      <c r="E240" s="82">
        <v>4667</v>
      </c>
      <c r="F240" s="82">
        <v>4353</v>
      </c>
      <c r="G240" s="82">
        <v>4495</v>
      </c>
      <c r="H240" s="82">
        <v>4398</v>
      </c>
      <c r="I240" s="82">
        <v>4389</v>
      </c>
      <c r="J240" s="82">
        <v>0.93072482360487496</v>
      </c>
      <c r="K240" s="82">
        <v>0.94077019673503559</v>
      </c>
      <c r="L240" s="82">
        <v>0.9405474764756202</v>
      </c>
      <c r="M240" s="82">
        <v>0.9404328262266981</v>
      </c>
      <c r="N240" s="82">
        <v>0.93737173589979472</v>
      </c>
      <c r="O240" s="82">
        <v>0.94058494440903617</v>
      </c>
    </row>
    <row r="241" spans="1:15">
      <c r="A241" s="82" t="s">
        <v>309</v>
      </c>
      <c r="B241" s="82">
        <v>494</v>
      </c>
      <c r="C241" s="82">
        <v>521</v>
      </c>
      <c r="D241" s="82">
        <v>455</v>
      </c>
      <c r="E241" s="82">
        <v>392</v>
      </c>
      <c r="F241" s="82">
        <v>336</v>
      </c>
      <c r="G241" s="82">
        <v>361</v>
      </c>
      <c r="H241" s="82">
        <v>324</v>
      </c>
      <c r="I241" s="82">
        <v>271</v>
      </c>
      <c r="J241" s="82">
        <v>0.68016194331983804</v>
      </c>
      <c r="K241" s="82">
        <v>0.69289827255278313</v>
      </c>
      <c r="L241" s="82">
        <v>0.71208791208791211</v>
      </c>
      <c r="M241" s="82">
        <v>0.69132653061224492</v>
      </c>
      <c r="N241" s="82">
        <v>0.69455782312925174</v>
      </c>
      <c r="O241" s="82">
        <v>0.69883040935672514</v>
      </c>
    </row>
    <row r="242" spans="1:15">
      <c r="A242" s="82" t="s">
        <v>310</v>
      </c>
      <c r="B242" s="82">
        <v>1681</v>
      </c>
      <c r="C242" s="82">
        <v>1746</v>
      </c>
      <c r="D242" s="82">
        <v>1801</v>
      </c>
      <c r="E242" s="82">
        <v>1771</v>
      </c>
      <c r="F242" s="82">
        <v>1299</v>
      </c>
      <c r="G242" s="82">
        <v>1370</v>
      </c>
      <c r="H242" s="82">
        <v>1380</v>
      </c>
      <c r="I242" s="82">
        <v>1392</v>
      </c>
      <c r="J242" s="82">
        <v>0.77275431290898278</v>
      </c>
      <c r="K242" s="82">
        <v>0.78465063001145474</v>
      </c>
      <c r="L242" s="82">
        <v>0.7662409772348695</v>
      </c>
      <c r="M242" s="82">
        <v>0.78599661208356864</v>
      </c>
      <c r="N242" s="82">
        <v>0.77448355011476666</v>
      </c>
      <c r="O242" s="82">
        <v>0.77886423467468968</v>
      </c>
    </row>
    <row r="243" spans="1:15">
      <c r="A243" s="82" t="s">
        <v>69</v>
      </c>
      <c r="B243" s="82">
        <v>3292</v>
      </c>
      <c r="C243" s="82">
        <v>3486</v>
      </c>
      <c r="D243" s="82">
        <v>3100</v>
      </c>
      <c r="E243" s="82">
        <v>3453</v>
      </c>
      <c r="F243" s="82">
        <v>2608</v>
      </c>
      <c r="G243" s="82">
        <v>2764</v>
      </c>
      <c r="H243" s="82">
        <v>2529</v>
      </c>
      <c r="I243" s="82">
        <v>2799</v>
      </c>
      <c r="J243" s="82">
        <v>0.79222357229647633</v>
      </c>
      <c r="K243" s="82">
        <v>0.79288582903040739</v>
      </c>
      <c r="L243" s="82">
        <v>0.81580645161290322</v>
      </c>
      <c r="M243" s="82">
        <v>0.8105994787141616</v>
      </c>
      <c r="N243" s="82">
        <v>0.79985827090504147</v>
      </c>
      <c r="O243" s="82">
        <v>0.80605638011754155</v>
      </c>
    </row>
    <row r="244" spans="1:15">
      <c r="A244" s="82" t="s">
        <v>311</v>
      </c>
      <c r="B244" s="82">
        <v>0</v>
      </c>
      <c r="C244" s="82">
        <v>0</v>
      </c>
      <c r="D244" s="82">
        <v>0</v>
      </c>
      <c r="E244" s="82">
        <v>0</v>
      </c>
      <c r="F244" s="82">
        <v>0</v>
      </c>
      <c r="G244" s="82">
        <v>0</v>
      </c>
      <c r="H244" s="82">
        <v>0</v>
      </c>
      <c r="I244" s="82">
        <v>0</v>
      </c>
    </row>
    <row r="245" spans="1:15">
      <c r="A245" s="82" t="s">
        <v>312</v>
      </c>
      <c r="B245" s="82">
        <v>1619</v>
      </c>
      <c r="C245" s="82">
        <v>1666</v>
      </c>
      <c r="D245" s="82">
        <v>1757</v>
      </c>
      <c r="E245" s="82">
        <v>1719</v>
      </c>
      <c r="F245" s="82">
        <v>1248</v>
      </c>
      <c r="G245" s="82">
        <v>1284</v>
      </c>
      <c r="H245" s="82">
        <v>1416</v>
      </c>
      <c r="I245" s="82">
        <v>1369</v>
      </c>
      <c r="J245" s="82">
        <v>0.7708462013588635</v>
      </c>
      <c r="K245" s="82">
        <v>0.7707082833133253</v>
      </c>
      <c r="L245" s="82">
        <v>0.8059191804211725</v>
      </c>
      <c r="M245" s="82">
        <v>0.79639325189063404</v>
      </c>
      <c r="N245" s="82">
        <v>0.78302261007536689</v>
      </c>
      <c r="O245" s="82">
        <v>0.79132633216647219</v>
      </c>
    </row>
    <row r="246" spans="1:15">
      <c r="A246" s="82" t="s">
        <v>313</v>
      </c>
      <c r="B246" s="82">
        <v>3272</v>
      </c>
      <c r="C246" s="82">
        <v>2944</v>
      </c>
      <c r="D246" s="82">
        <v>3126</v>
      </c>
      <c r="E246" s="82">
        <v>3185</v>
      </c>
      <c r="F246" s="82">
        <v>2541</v>
      </c>
      <c r="G246" s="82">
        <v>2372</v>
      </c>
      <c r="H246" s="82">
        <v>2555</v>
      </c>
      <c r="I246" s="82">
        <v>2529</v>
      </c>
      <c r="J246" s="82">
        <v>0.77658924205378976</v>
      </c>
      <c r="K246" s="82">
        <v>0.80570652173913049</v>
      </c>
      <c r="L246" s="82">
        <v>0.81733845169545749</v>
      </c>
      <c r="M246" s="82">
        <v>0.7940345368916798</v>
      </c>
      <c r="N246" s="82">
        <v>0.79940055662599019</v>
      </c>
      <c r="O246" s="82">
        <v>0.80561858454889246</v>
      </c>
    </row>
    <row r="247" spans="1:15">
      <c r="A247" s="82" t="s">
        <v>314</v>
      </c>
      <c r="B247" s="82">
        <v>255</v>
      </c>
      <c r="C247" s="82">
        <v>304</v>
      </c>
      <c r="D247" s="82">
        <v>284</v>
      </c>
      <c r="E247" s="82">
        <v>291</v>
      </c>
      <c r="F247" s="82">
        <v>170</v>
      </c>
      <c r="G247" s="82">
        <v>226</v>
      </c>
      <c r="H247" s="82">
        <v>216</v>
      </c>
      <c r="I247" s="82">
        <v>218</v>
      </c>
      <c r="J247" s="82">
        <v>0.66666666666666663</v>
      </c>
      <c r="K247" s="82">
        <v>0.74342105263157898</v>
      </c>
      <c r="L247" s="82">
        <v>0.76056338028169013</v>
      </c>
      <c r="M247" s="82">
        <v>0.74914089347079038</v>
      </c>
      <c r="N247" s="82">
        <v>0.72597864768683273</v>
      </c>
      <c r="O247" s="82">
        <v>0.75085324232081907</v>
      </c>
    </row>
    <row r="248" spans="1:15">
      <c r="A248" s="82" t="s">
        <v>315</v>
      </c>
      <c r="B248" s="82">
        <v>6934</v>
      </c>
      <c r="C248" s="82">
        <v>7281</v>
      </c>
      <c r="D248" s="82">
        <v>6976</v>
      </c>
      <c r="E248" s="82">
        <v>6922</v>
      </c>
      <c r="F248" s="82">
        <v>6497</v>
      </c>
      <c r="G248" s="82">
        <v>6775</v>
      </c>
      <c r="H248" s="82">
        <v>6544</v>
      </c>
      <c r="I248" s="82">
        <v>6420</v>
      </c>
      <c r="J248" s="82">
        <v>0.93697721372944909</v>
      </c>
      <c r="K248" s="82">
        <v>0.93050405164125805</v>
      </c>
      <c r="L248" s="82">
        <v>0.93807339449541283</v>
      </c>
      <c r="M248" s="82">
        <v>0.92747760762785325</v>
      </c>
      <c r="N248" s="82">
        <v>0.93511396347506015</v>
      </c>
      <c r="O248" s="82">
        <v>0.9320081212521838</v>
      </c>
    </row>
    <row r="249" spans="1:15">
      <c r="A249" s="82" t="s">
        <v>316</v>
      </c>
      <c r="B249" s="82">
        <v>4253</v>
      </c>
      <c r="C249" s="82">
        <v>4182</v>
      </c>
      <c r="D249" s="82">
        <v>4004</v>
      </c>
      <c r="E249" s="82">
        <v>4457</v>
      </c>
      <c r="F249" s="82">
        <v>3536</v>
      </c>
      <c r="G249" s="82">
        <v>3470</v>
      </c>
      <c r="H249" s="82">
        <v>3455</v>
      </c>
      <c r="I249" s="82">
        <v>3814</v>
      </c>
      <c r="J249" s="82">
        <v>0.83141312015048197</v>
      </c>
      <c r="K249" s="82">
        <v>0.82974653275944521</v>
      </c>
      <c r="L249" s="82">
        <v>0.86288711288711284</v>
      </c>
      <c r="M249" s="82">
        <v>0.85573255553062599</v>
      </c>
      <c r="N249" s="82">
        <v>0.84098400192941558</v>
      </c>
      <c r="O249" s="82">
        <v>0.84940283160642249</v>
      </c>
    </row>
    <row r="250" spans="1:15">
      <c r="A250" s="82" t="s">
        <v>317</v>
      </c>
      <c r="B250" s="82">
        <v>4033</v>
      </c>
      <c r="C250" s="82">
        <v>4438</v>
      </c>
      <c r="D250" s="82">
        <v>3897</v>
      </c>
      <c r="E250" s="82">
        <v>3491</v>
      </c>
      <c r="F250" s="82">
        <v>3216</v>
      </c>
      <c r="G250" s="82">
        <v>3452</v>
      </c>
      <c r="H250" s="82">
        <v>3091</v>
      </c>
      <c r="I250" s="82">
        <v>2789</v>
      </c>
      <c r="J250" s="82">
        <v>0.79742127448549471</v>
      </c>
      <c r="K250" s="82">
        <v>0.77782785038305546</v>
      </c>
      <c r="L250" s="82">
        <v>0.7931742365922505</v>
      </c>
      <c r="M250" s="82">
        <v>0.79891148668003442</v>
      </c>
      <c r="N250" s="82">
        <v>0.7890523932729625</v>
      </c>
      <c r="O250" s="82">
        <v>0.78910874344664295</v>
      </c>
    </row>
    <row r="251" spans="1:15">
      <c r="A251" s="82" t="s">
        <v>318</v>
      </c>
      <c r="B251" s="82">
        <v>3834</v>
      </c>
      <c r="C251" s="82">
        <v>4077</v>
      </c>
      <c r="D251" s="82">
        <v>4111</v>
      </c>
      <c r="E251" s="82">
        <v>4282</v>
      </c>
      <c r="F251" s="82">
        <v>3098</v>
      </c>
      <c r="G251" s="82">
        <v>3275</v>
      </c>
      <c r="H251" s="82">
        <v>3361</v>
      </c>
      <c r="I251" s="82">
        <v>3491</v>
      </c>
      <c r="J251" s="82">
        <v>0.80803338549817427</v>
      </c>
      <c r="K251" s="82">
        <v>0.8032867304390483</v>
      </c>
      <c r="L251" s="82">
        <v>0.81756263682802233</v>
      </c>
      <c r="M251" s="82">
        <v>0.81527323680523123</v>
      </c>
      <c r="N251" s="82">
        <v>0.80968224920978205</v>
      </c>
      <c r="O251" s="82">
        <v>0.81210906174819564</v>
      </c>
    </row>
    <row r="252" spans="1:15">
      <c r="A252" s="82" t="s">
        <v>319</v>
      </c>
      <c r="B252" s="82">
        <v>1400</v>
      </c>
      <c r="C252" s="82">
        <v>1200</v>
      </c>
      <c r="D252" s="82">
        <v>1302</v>
      </c>
      <c r="F252" s="82">
        <v>926</v>
      </c>
      <c r="G252" s="82">
        <v>864</v>
      </c>
      <c r="H252" s="82">
        <v>939</v>
      </c>
      <c r="J252" s="82">
        <v>0.66142857142857148</v>
      </c>
      <c r="K252" s="82">
        <v>0.72</v>
      </c>
      <c r="L252" s="82">
        <v>0.72119815668202769</v>
      </c>
      <c r="N252" s="82">
        <v>0.69938493080471553</v>
      </c>
      <c r="O252" s="82">
        <v>0.72062350119904073</v>
      </c>
    </row>
    <row r="253" spans="1:15">
      <c r="A253" s="82" t="s">
        <v>320</v>
      </c>
      <c r="B253" s="82">
        <v>2710</v>
      </c>
      <c r="C253" s="82">
        <v>2581</v>
      </c>
      <c r="D253" s="82">
        <v>2569</v>
      </c>
      <c r="E253" s="82">
        <v>2914</v>
      </c>
      <c r="F253" s="82">
        <v>2001</v>
      </c>
      <c r="G253" s="82">
        <v>1957</v>
      </c>
      <c r="H253" s="82">
        <v>1875</v>
      </c>
      <c r="I253" s="82">
        <v>2142</v>
      </c>
      <c r="J253" s="82">
        <v>0.73837638376383763</v>
      </c>
      <c r="K253" s="82">
        <v>0.75823324292909722</v>
      </c>
      <c r="L253" s="82">
        <v>0.72985597508758271</v>
      </c>
      <c r="M253" s="82">
        <v>0.73507206588881258</v>
      </c>
      <c r="N253" s="82">
        <v>0.74211195928753182</v>
      </c>
      <c r="O253" s="82">
        <v>0.74082341269841268</v>
      </c>
    </row>
    <row r="254" spans="1:15">
      <c r="A254" s="82" t="s">
        <v>426</v>
      </c>
      <c r="E254" s="82">
        <v>974</v>
      </c>
      <c r="I254" s="82">
        <v>668</v>
      </c>
      <c r="M254" s="82">
        <v>0.68583162217659133</v>
      </c>
      <c r="O254" s="82">
        <v>0.68583162217659133</v>
      </c>
    </row>
    <row r="255" spans="1:15">
      <c r="A255" s="82" t="s">
        <v>70</v>
      </c>
      <c r="B255" s="82">
        <v>2527</v>
      </c>
      <c r="C255" s="82">
        <v>2546</v>
      </c>
      <c r="D255" s="82">
        <v>2440</v>
      </c>
      <c r="E255" s="82">
        <v>2512</v>
      </c>
      <c r="F255" s="82">
        <v>1963</v>
      </c>
      <c r="G255" s="82">
        <v>1999</v>
      </c>
      <c r="H255" s="82">
        <v>1896</v>
      </c>
      <c r="I255" s="82">
        <v>1952</v>
      </c>
      <c r="J255" s="82">
        <v>0.77681044717055803</v>
      </c>
      <c r="K255" s="82">
        <v>0.78515318146111546</v>
      </c>
      <c r="L255" s="82">
        <v>0.77704918032786885</v>
      </c>
      <c r="M255" s="82">
        <v>0.77707006369426757</v>
      </c>
      <c r="N255" s="82">
        <v>0.77971516038865962</v>
      </c>
      <c r="O255" s="82">
        <v>0.77980794878634307</v>
      </c>
    </row>
    <row r="256" spans="1:15">
      <c r="A256" s="82" t="s">
        <v>321</v>
      </c>
      <c r="B256" s="82">
        <v>1817</v>
      </c>
      <c r="C256" s="82">
        <v>1936</v>
      </c>
      <c r="D256" s="82">
        <v>1656</v>
      </c>
      <c r="E256" s="82">
        <v>1718</v>
      </c>
      <c r="F256" s="82">
        <v>1388</v>
      </c>
      <c r="G256" s="82">
        <v>1527</v>
      </c>
      <c r="H256" s="82">
        <v>1311</v>
      </c>
      <c r="I256" s="82">
        <v>1346</v>
      </c>
      <c r="J256" s="82">
        <v>0.76389653274628511</v>
      </c>
      <c r="K256" s="82">
        <v>0.78873966942148765</v>
      </c>
      <c r="L256" s="82">
        <v>0.79166666666666663</v>
      </c>
      <c r="M256" s="82">
        <v>0.7834691501746216</v>
      </c>
      <c r="N256" s="82">
        <v>0.7812904418561657</v>
      </c>
      <c r="O256" s="82">
        <v>0.78794726930320147</v>
      </c>
    </row>
    <row r="257" spans="1:15">
      <c r="A257" s="82" t="s">
        <v>322</v>
      </c>
      <c r="C257" s="82">
        <v>875</v>
      </c>
      <c r="D257" s="82">
        <v>1038</v>
      </c>
      <c r="E257" s="82">
        <v>1820</v>
      </c>
      <c r="G257" s="82">
        <v>577</v>
      </c>
      <c r="H257" s="82">
        <v>726</v>
      </c>
      <c r="I257" s="82">
        <v>1210</v>
      </c>
      <c r="K257" s="82">
        <v>0.65942857142857148</v>
      </c>
      <c r="L257" s="82">
        <v>0.69942196531791911</v>
      </c>
      <c r="M257" s="82">
        <v>0.6648351648351648</v>
      </c>
      <c r="N257" s="82">
        <v>0.68112911657083119</v>
      </c>
      <c r="O257" s="82">
        <v>0.67318510581301905</v>
      </c>
    </row>
    <row r="258" spans="1:15">
      <c r="A258" s="82" t="s">
        <v>323</v>
      </c>
      <c r="B258" s="82">
        <v>0</v>
      </c>
      <c r="C258" s="82">
        <v>0</v>
      </c>
      <c r="D258" s="82">
        <v>0</v>
      </c>
      <c r="E258" s="82">
        <v>0</v>
      </c>
      <c r="F258" s="82">
        <v>0</v>
      </c>
      <c r="G258" s="82">
        <v>0</v>
      </c>
      <c r="H258" s="82">
        <v>0</v>
      </c>
      <c r="I258" s="82">
        <v>0</v>
      </c>
    </row>
    <row r="259" spans="1:15">
      <c r="A259" s="82" t="s">
        <v>324</v>
      </c>
      <c r="B259" s="82">
        <v>1424</v>
      </c>
      <c r="C259" s="82">
        <v>1557</v>
      </c>
      <c r="D259" s="82">
        <v>1524</v>
      </c>
      <c r="E259" s="82">
        <v>1485</v>
      </c>
      <c r="F259" s="82">
        <v>1236</v>
      </c>
      <c r="G259" s="82">
        <v>1327</v>
      </c>
      <c r="H259" s="82">
        <v>1287</v>
      </c>
      <c r="I259" s="82">
        <v>1257</v>
      </c>
      <c r="J259" s="82">
        <v>0.8679775280898876</v>
      </c>
      <c r="K259" s="82">
        <v>0.85228002569043027</v>
      </c>
      <c r="L259" s="82">
        <v>0.84448818897637801</v>
      </c>
      <c r="M259" s="82">
        <v>0.84646464646464648</v>
      </c>
      <c r="N259" s="82">
        <v>0.85460599334073251</v>
      </c>
      <c r="O259" s="82">
        <v>0.84778799824791939</v>
      </c>
    </row>
    <row r="260" spans="1:15">
      <c r="A260" s="82" t="s">
        <v>325</v>
      </c>
      <c r="B260" s="82">
        <v>4222</v>
      </c>
      <c r="C260" s="82">
        <v>3900</v>
      </c>
      <c r="D260" s="82">
        <v>4192</v>
      </c>
      <c r="E260" s="82">
        <v>3922</v>
      </c>
      <c r="F260" s="82">
        <v>3957</v>
      </c>
      <c r="G260" s="82">
        <v>3625</v>
      </c>
      <c r="H260" s="82">
        <v>3990</v>
      </c>
      <c r="I260" s="82">
        <v>3708</v>
      </c>
      <c r="J260" s="82">
        <v>0.93723353860729508</v>
      </c>
      <c r="K260" s="82">
        <v>0.92948717948717952</v>
      </c>
      <c r="L260" s="82">
        <v>0.95181297709923662</v>
      </c>
      <c r="M260" s="82">
        <v>0.94543600203977562</v>
      </c>
      <c r="N260" s="82">
        <v>0.93974338151697256</v>
      </c>
      <c r="O260" s="82">
        <v>0.94248376893624108</v>
      </c>
    </row>
    <row r="261" spans="1:15">
      <c r="A261" s="82" t="s">
        <v>326</v>
      </c>
      <c r="B261" s="82">
        <v>105</v>
      </c>
      <c r="C261" s="82">
        <v>107</v>
      </c>
      <c r="D261" s="82">
        <v>140</v>
      </c>
      <c r="E261" s="82">
        <v>144</v>
      </c>
      <c r="F261" s="82">
        <v>32</v>
      </c>
      <c r="G261" s="82">
        <v>45</v>
      </c>
      <c r="H261" s="82">
        <v>52</v>
      </c>
      <c r="I261" s="82">
        <v>58</v>
      </c>
      <c r="J261" s="82">
        <v>0.30476190476190479</v>
      </c>
      <c r="K261" s="82">
        <v>0.42056074766355139</v>
      </c>
      <c r="L261" s="82">
        <v>0.37142857142857144</v>
      </c>
      <c r="M261" s="82">
        <v>0.40277777777777779</v>
      </c>
      <c r="N261" s="82">
        <v>0.36647727272727271</v>
      </c>
      <c r="O261" s="82">
        <v>0.39641943734015345</v>
      </c>
    </row>
    <row r="262" spans="1:15">
      <c r="A262" s="82" t="s">
        <v>327</v>
      </c>
      <c r="B262" s="82">
        <v>4272</v>
      </c>
      <c r="C262" s="82">
        <v>4129</v>
      </c>
      <c r="D262" s="82">
        <v>4116</v>
      </c>
      <c r="E262" s="82">
        <v>4458</v>
      </c>
      <c r="F262" s="82">
        <v>3694</v>
      </c>
      <c r="G262" s="82">
        <v>3603</v>
      </c>
      <c r="H262" s="82">
        <v>3654</v>
      </c>
      <c r="I262" s="82">
        <v>3955</v>
      </c>
      <c r="J262" s="82">
        <v>0.86470037453183524</v>
      </c>
      <c r="K262" s="82">
        <v>0.87260837975296679</v>
      </c>
      <c r="L262" s="82">
        <v>0.88775510204081631</v>
      </c>
      <c r="M262" s="82">
        <v>0.8871691341408704</v>
      </c>
      <c r="N262" s="82">
        <v>0.8748901493968203</v>
      </c>
      <c r="O262" s="82">
        <v>0.88262615130284183</v>
      </c>
    </row>
    <row r="263" spans="1:15">
      <c r="A263" s="82" t="s">
        <v>328</v>
      </c>
    </row>
    <row r="264" spans="1:15">
      <c r="A264" s="82" t="s">
        <v>71</v>
      </c>
      <c r="B264" s="82">
        <v>949</v>
      </c>
      <c r="C264" s="82">
        <v>970</v>
      </c>
      <c r="D264" s="82">
        <v>934</v>
      </c>
      <c r="E264" s="82">
        <v>1069</v>
      </c>
      <c r="F264" s="82">
        <v>710</v>
      </c>
      <c r="G264" s="82">
        <v>749</v>
      </c>
      <c r="H264" s="82">
        <v>702</v>
      </c>
      <c r="I264" s="82">
        <v>802</v>
      </c>
      <c r="J264" s="82">
        <v>0.74815595363540566</v>
      </c>
      <c r="K264" s="82">
        <v>0.77216494845360828</v>
      </c>
      <c r="L264" s="82">
        <v>0.75160599571734477</v>
      </c>
      <c r="M264" s="82">
        <v>0.75023386342376053</v>
      </c>
      <c r="N264" s="82">
        <v>0.75744830003505081</v>
      </c>
      <c r="O264" s="82">
        <v>0.75782038345105951</v>
      </c>
    </row>
    <row r="265" spans="1:15">
      <c r="A265" s="82" t="s">
        <v>329</v>
      </c>
      <c r="B265" s="82">
        <v>1917</v>
      </c>
      <c r="C265" s="82">
        <v>1772</v>
      </c>
      <c r="D265" s="82">
        <v>1788</v>
      </c>
      <c r="E265" s="82">
        <v>1670</v>
      </c>
      <c r="F265" s="82">
        <v>1421</v>
      </c>
      <c r="G265" s="82">
        <v>1296</v>
      </c>
      <c r="H265" s="82">
        <v>1254</v>
      </c>
      <c r="I265" s="82">
        <v>1237</v>
      </c>
      <c r="J265" s="82">
        <v>0.7412623891497131</v>
      </c>
      <c r="K265" s="82">
        <v>0.73137697516930023</v>
      </c>
      <c r="L265" s="82">
        <v>0.70134228187919467</v>
      </c>
      <c r="M265" s="82">
        <v>0.74071856287425153</v>
      </c>
      <c r="N265" s="82">
        <v>0.72503195179842983</v>
      </c>
      <c r="O265" s="82">
        <v>0.72409177820267689</v>
      </c>
    </row>
    <row r="266" spans="1:15">
      <c r="A266" s="82" t="s">
        <v>330</v>
      </c>
      <c r="B266" s="82">
        <v>1224</v>
      </c>
      <c r="C266" s="82">
        <v>1517</v>
      </c>
      <c r="D266" s="82">
        <v>1503</v>
      </c>
      <c r="E266" s="82">
        <v>1602</v>
      </c>
      <c r="F266" s="82">
        <v>972</v>
      </c>
      <c r="G266" s="82">
        <v>1224</v>
      </c>
      <c r="H266" s="82">
        <v>1177</v>
      </c>
      <c r="I266" s="82">
        <v>1264</v>
      </c>
      <c r="J266" s="82">
        <v>0.79411764705882348</v>
      </c>
      <c r="K266" s="82">
        <v>0.80685563612392885</v>
      </c>
      <c r="L266" s="82">
        <v>0.78310046573519632</v>
      </c>
      <c r="M266" s="82">
        <v>0.78901373283395759</v>
      </c>
      <c r="N266" s="82">
        <v>0.79476908576814331</v>
      </c>
      <c r="O266" s="82">
        <v>0.79294677628732146</v>
      </c>
    </row>
    <row r="267" spans="1:15">
      <c r="A267" s="82" t="s">
        <v>331</v>
      </c>
      <c r="B267" s="82">
        <v>0</v>
      </c>
      <c r="C267" s="82">
        <v>0</v>
      </c>
      <c r="D267" s="82">
        <v>0</v>
      </c>
      <c r="E267" s="82">
        <v>0</v>
      </c>
      <c r="F267" s="82">
        <v>0</v>
      </c>
      <c r="G267" s="82">
        <v>0</v>
      </c>
      <c r="H267" s="82">
        <v>0</v>
      </c>
      <c r="I267" s="82">
        <v>0</v>
      </c>
    </row>
    <row r="268" spans="1:15">
      <c r="A268" s="82" t="s">
        <v>332</v>
      </c>
      <c r="B268" s="82">
        <v>1990</v>
      </c>
      <c r="C268" s="82">
        <v>1980</v>
      </c>
      <c r="D268" s="82">
        <v>2207</v>
      </c>
      <c r="E268" s="82">
        <v>2373</v>
      </c>
      <c r="F268" s="82">
        <v>1487</v>
      </c>
      <c r="G268" s="82">
        <v>1505</v>
      </c>
      <c r="H268" s="82">
        <v>1718</v>
      </c>
      <c r="I268" s="82">
        <v>1839</v>
      </c>
      <c r="J268" s="82">
        <v>0.7472361809045226</v>
      </c>
      <c r="K268" s="82">
        <v>0.76010101010101006</v>
      </c>
      <c r="L268" s="82">
        <v>0.77843226098776619</v>
      </c>
      <c r="M268" s="82">
        <v>0.77496839443742094</v>
      </c>
      <c r="N268" s="82">
        <v>0.76250607090820788</v>
      </c>
      <c r="O268" s="82">
        <v>0.7716463414634146</v>
      </c>
    </row>
    <row r="269" spans="1:15">
      <c r="A269" s="82" t="s">
        <v>333</v>
      </c>
      <c r="B269" s="82">
        <v>5955</v>
      </c>
      <c r="C269" s="82">
        <v>5738</v>
      </c>
      <c r="D269" s="82">
        <v>6026</v>
      </c>
      <c r="E269" s="82">
        <v>6450</v>
      </c>
      <c r="F269" s="82">
        <v>5728</v>
      </c>
      <c r="G269" s="82">
        <v>5517</v>
      </c>
      <c r="H269" s="82">
        <v>5766</v>
      </c>
      <c r="I269" s="82">
        <v>6208</v>
      </c>
      <c r="J269" s="82">
        <v>0.96188077246011749</v>
      </c>
      <c r="K269" s="82">
        <v>0.96148483792262107</v>
      </c>
      <c r="L269" s="82">
        <v>0.95685363425157655</v>
      </c>
      <c r="M269" s="82">
        <v>0.96248062015503877</v>
      </c>
      <c r="N269" s="82">
        <v>0.96004289181105029</v>
      </c>
      <c r="O269" s="82">
        <v>0.96030525969034808</v>
      </c>
    </row>
    <row r="270" spans="1:15">
      <c r="A270" s="82" t="s">
        <v>72</v>
      </c>
      <c r="C270" s="82">
        <v>859</v>
      </c>
      <c r="D270" s="82">
        <v>905</v>
      </c>
      <c r="E270" s="82">
        <v>1769</v>
      </c>
      <c r="G270" s="82">
        <v>700</v>
      </c>
      <c r="H270" s="82">
        <v>709</v>
      </c>
      <c r="I270" s="82">
        <v>1459</v>
      </c>
      <c r="K270" s="82">
        <v>0.81490104772991856</v>
      </c>
      <c r="L270" s="82">
        <v>0.78342541436464086</v>
      </c>
      <c r="M270" s="82">
        <v>0.82475975127190504</v>
      </c>
      <c r="N270" s="82">
        <v>0.7987528344671202</v>
      </c>
      <c r="O270" s="82">
        <v>0.81177469572601191</v>
      </c>
    </row>
    <row r="271" spans="1:15">
      <c r="A271" s="82" t="s">
        <v>334</v>
      </c>
      <c r="B271" s="82">
        <v>587</v>
      </c>
      <c r="C271" s="82">
        <v>846</v>
      </c>
      <c r="D271" s="82">
        <v>715</v>
      </c>
      <c r="E271" s="82">
        <v>727</v>
      </c>
      <c r="F271" s="82">
        <v>420</v>
      </c>
      <c r="G271" s="82">
        <v>610</v>
      </c>
      <c r="H271" s="82">
        <v>516</v>
      </c>
      <c r="I271" s="82">
        <v>509</v>
      </c>
      <c r="J271" s="82">
        <v>0.71550255536626917</v>
      </c>
      <c r="K271" s="82">
        <v>0.72104018912529555</v>
      </c>
      <c r="L271" s="82">
        <v>0.72167832167832169</v>
      </c>
      <c r="M271" s="82">
        <v>0.70013755158184321</v>
      </c>
      <c r="N271" s="82">
        <v>0.71973929236499068</v>
      </c>
      <c r="O271" s="82">
        <v>0.71459790209790208</v>
      </c>
    </row>
    <row r="272" spans="1:15">
      <c r="A272" s="82" t="s">
        <v>335</v>
      </c>
      <c r="C272" s="82">
        <v>2229</v>
      </c>
      <c r="D272" s="82">
        <v>2247</v>
      </c>
      <c r="E272" s="82">
        <v>4449</v>
      </c>
      <c r="G272" s="82">
        <v>1735</v>
      </c>
      <c r="H272" s="82">
        <v>1702</v>
      </c>
      <c r="I272" s="82">
        <v>3443</v>
      </c>
      <c r="K272" s="82">
        <v>0.77837595334230592</v>
      </c>
      <c r="L272" s="82">
        <v>0.75745438362260797</v>
      </c>
      <c r="M272" s="82">
        <v>0.77388177118453583</v>
      </c>
      <c r="N272" s="82">
        <v>0.76787310098302053</v>
      </c>
      <c r="O272" s="82">
        <v>0.77086834733893561</v>
      </c>
    </row>
    <row r="273" spans="1:15">
      <c r="A273" s="82" t="s">
        <v>336</v>
      </c>
      <c r="B273" s="82">
        <v>5266</v>
      </c>
      <c r="C273" s="82">
        <v>5093</v>
      </c>
      <c r="D273" s="82">
        <v>5385</v>
      </c>
      <c r="E273" s="82">
        <v>5311</v>
      </c>
      <c r="F273" s="82">
        <v>4634</v>
      </c>
      <c r="G273" s="82">
        <v>4606</v>
      </c>
      <c r="H273" s="82">
        <v>4800</v>
      </c>
      <c r="I273" s="82">
        <v>4787</v>
      </c>
      <c r="J273" s="82">
        <v>0.87998480820357006</v>
      </c>
      <c r="K273" s="82">
        <v>0.90437855880620455</v>
      </c>
      <c r="L273" s="82">
        <v>0.89136490250696376</v>
      </c>
      <c r="M273" s="82">
        <v>0.9013368480512145</v>
      </c>
      <c r="N273" s="82">
        <v>0.89176829268292679</v>
      </c>
      <c r="O273" s="82">
        <v>0.89891696750902528</v>
      </c>
    </row>
    <row r="274" spans="1:15">
      <c r="A274" s="82" t="s">
        <v>427</v>
      </c>
      <c r="E274" s="82">
        <v>3067</v>
      </c>
      <c r="I274" s="82">
        <v>2489</v>
      </c>
      <c r="M274" s="82">
        <v>0.8115422236713401</v>
      </c>
      <c r="O274" s="82">
        <v>0.8115422236713401</v>
      </c>
    </row>
    <row r="275" spans="1:15">
      <c r="A275" s="82" t="s">
        <v>337</v>
      </c>
      <c r="B275" s="82">
        <v>2435</v>
      </c>
      <c r="C275" s="82">
        <v>2317</v>
      </c>
      <c r="D275" s="82">
        <v>2550</v>
      </c>
      <c r="F275" s="82">
        <v>1907</v>
      </c>
      <c r="G275" s="82">
        <v>1876</v>
      </c>
      <c r="H275" s="82">
        <v>2120</v>
      </c>
      <c r="J275" s="82">
        <v>0.78316221765913763</v>
      </c>
      <c r="K275" s="82">
        <v>0.80966767371601212</v>
      </c>
      <c r="L275" s="82">
        <v>0.83137254901960789</v>
      </c>
      <c r="N275" s="82">
        <v>0.808408655162969</v>
      </c>
      <c r="O275" s="82">
        <v>0.8210396548181631</v>
      </c>
    </row>
    <row r="276" spans="1:15">
      <c r="A276" s="82" t="s">
        <v>338</v>
      </c>
      <c r="B276" s="82">
        <v>0</v>
      </c>
      <c r="C276" s="82">
        <v>0</v>
      </c>
      <c r="D276" s="82">
        <v>0</v>
      </c>
      <c r="E276" s="82">
        <v>0</v>
      </c>
      <c r="F276" s="82">
        <v>0</v>
      </c>
      <c r="G276" s="82">
        <v>0</v>
      </c>
      <c r="H276" s="82">
        <v>0</v>
      </c>
      <c r="I276" s="82">
        <v>0</v>
      </c>
    </row>
    <row r="277" spans="1:15">
      <c r="A277" s="82" t="s">
        <v>339</v>
      </c>
      <c r="B277" s="82">
        <v>0</v>
      </c>
      <c r="C277" s="82">
        <v>0</v>
      </c>
      <c r="D277" s="82">
        <v>0</v>
      </c>
      <c r="E277" s="82">
        <v>0</v>
      </c>
      <c r="F277" s="82">
        <v>0</v>
      </c>
      <c r="G277" s="82">
        <v>0</v>
      </c>
      <c r="H277" s="82">
        <v>0</v>
      </c>
      <c r="I277" s="82">
        <v>0</v>
      </c>
    </row>
    <row r="278" spans="1:15">
      <c r="A278" s="82" t="s">
        <v>73</v>
      </c>
      <c r="B278" s="82">
        <v>1603</v>
      </c>
      <c r="C278" s="82">
        <v>1755</v>
      </c>
      <c r="D278" s="82">
        <v>1753</v>
      </c>
      <c r="E278" s="82">
        <v>1720</v>
      </c>
      <c r="F278" s="82">
        <v>1108</v>
      </c>
      <c r="G278" s="82">
        <v>1256</v>
      </c>
      <c r="H278" s="82">
        <v>1285</v>
      </c>
      <c r="I278" s="82">
        <v>1254</v>
      </c>
      <c r="J278" s="82">
        <v>0.69120399251403619</v>
      </c>
      <c r="K278" s="82">
        <v>0.71566951566951564</v>
      </c>
      <c r="L278" s="82">
        <v>0.73302909298345698</v>
      </c>
      <c r="M278" s="82">
        <v>0.72906976744186047</v>
      </c>
      <c r="N278" s="82">
        <v>0.71395030326746234</v>
      </c>
      <c r="O278" s="82">
        <v>0.72589900535577656</v>
      </c>
    </row>
    <row r="279" spans="1:15">
      <c r="A279" s="82" t="s">
        <v>340</v>
      </c>
      <c r="B279" s="82">
        <v>4215</v>
      </c>
      <c r="C279" s="82">
        <v>4166</v>
      </c>
      <c r="D279" s="82">
        <v>3965</v>
      </c>
      <c r="E279" s="82">
        <v>4039</v>
      </c>
      <c r="F279" s="82">
        <v>3521</v>
      </c>
      <c r="G279" s="82">
        <v>3494</v>
      </c>
      <c r="H279" s="82">
        <v>3348</v>
      </c>
      <c r="I279" s="82">
        <v>3378</v>
      </c>
      <c r="J279" s="82">
        <v>0.83534994068801893</v>
      </c>
      <c r="K279" s="82">
        <v>0.8386941910705713</v>
      </c>
      <c r="L279" s="82">
        <v>0.84438839848675917</v>
      </c>
      <c r="M279" s="82">
        <v>0.83634563010646201</v>
      </c>
      <c r="N279" s="82">
        <v>0.83938117608942164</v>
      </c>
      <c r="O279" s="82">
        <v>0.83976992604765821</v>
      </c>
    </row>
    <row r="280" spans="1:15">
      <c r="A280" s="82" t="s">
        <v>74</v>
      </c>
      <c r="B280" s="82">
        <v>2775</v>
      </c>
      <c r="C280" s="82">
        <v>3022</v>
      </c>
      <c r="D280" s="82">
        <v>3079</v>
      </c>
      <c r="E280" s="82">
        <v>2920</v>
      </c>
      <c r="F280" s="82">
        <v>2107</v>
      </c>
      <c r="G280" s="82">
        <v>2211</v>
      </c>
      <c r="H280" s="82">
        <v>2395</v>
      </c>
      <c r="I280" s="82">
        <v>2230</v>
      </c>
      <c r="J280" s="82">
        <v>0.7592792792792793</v>
      </c>
      <c r="K280" s="82">
        <v>0.73163467902051627</v>
      </c>
      <c r="L280" s="82">
        <v>0.77784995128288403</v>
      </c>
      <c r="M280" s="82">
        <v>0.76369863013698636</v>
      </c>
      <c r="N280" s="82">
        <v>0.75630914826498419</v>
      </c>
      <c r="O280" s="82">
        <v>0.75778738499057752</v>
      </c>
    </row>
    <row r="281" spans="1:15">
      <c r="A281" s="82" t="s">
        <v>341</v>
      </c>
      <c r="B281" s="82">
        <v>2226</v>
      </c>
      <c r="C281" s="82">
        <v>2259</v>
      </c>
      <c r="D281" s="82">
        <v>2128</v>
      </c>
      <c r="E281" s="82">
        <v>2684</v>
      </c>
      <c r="F281" s="82">
        <v>1680</v>
      </c>
      <c r="G281" s="82">
        <v>1799</v>
      </c>
      <c r="H281" s="82">
        <v>1684</v>
      </c>
      <c r="I281" s="82">
        <v>2114</v>
      </c>
      <c r="J281" s="82">
        <v>0.75471698113207553</v>
      </c>
      <c r="K281" s="82">
        <v>0.7963700752545374</v>
      </c>
      <c r="L281" s="82">
        <v>0.79135338345864659</v>
      </c>
      <c r="M281" s="82">
        <v>0.78763040238450077</v>
      </c>
      <c r="N281" s="82">
        <v>0.78073491607439893</v>
      </c>
      <c r="O281" s="82">
        <v>0.79154292179324004</v>
      </c>
    </row>
    <row r="282" spans="1:15">
      <c r="A282" s="82" t="s">
        <v>342</v>
      </c>
      <c r="B282" s="82">
        <v>2459</v>
      </c>
      <c r="C282" s="82">
        <v>2523</v>
      </c>
      <c r="D282" s="82">
        <v>2833</v>
      </c>
      <c r="E282" s="82">
        <v>2700</v>
      </c>
      <c r="F282" s="82">
        <v>2189</v>
      </c>
      <c r="G282" s="82">
        <v>2183</v>
      </c>
      <c r="H282" s="82">
        <v>2501</v>
      </c>
      <c r="I282" s="82">
        <v>2345</v>
      </c>
      <c r="J282" s="82">
        <v>0.89019926799511995</v>
      </c>
      <c r="K282" s="82">
        <v>0.86523979389615535</v>
      </c>
      <c r="L282" s="82">
        <v>0.88280974232262621</v>
      </c>
      <c r="M282" s="82">
        <v>0.86851851851851847</v>
      </c>
      <c r="N282" s="82">
        <v>0.87946257197696742</v>
      </c>
      <c r="O282" s="82">
        <v>0.8725173783515392</v>
      </c>
    </row>
    <row r="283" spans="1:15">
      <c r="A283" s="82" t="s">
        <v>343</v>
      </c>
      <c r="B283" s="82">
        <v>2851</v>
      </c>
      <c r="C283" s="82">
        <v>3148</v>
      </c>
      <c r="D283" s="82">
        <v>3341</v>
      </c>
      <c r="E283" s="82">
        <v>3477</v>
      </c>
      <c r="F283" s="82">
        <v>2207</v>
      </c>
      <c r="G283" s="82">
        <v>2493</v>
      </c>
      <c r="H283" s="82">
        <v>2616</v>
      </c>
      <c r="I283" s="82">
        <v>2577</v>
      </c>
      <c r="J283" s="82">
        <v>0.77411434584356364</v>
      </c>
      <c r="K283" s="82">
        <v>0.79193138500635329</v>
      </c>
      <c r="L283" s="82">
        <v>0.78299910206524992</v>
      </c>
      <c r="M283" s="82">
        <v>0.74115616911130289</v>
      </c>
      <c r="N283" s="82">
        <v>0.78329764453961459</v>
      </c>
      <c r="O283" s="82">
        <v>0.77122215532811556</v>
      </c>
    </row>
    <row r="284" spans="1:15">
      <c r="A284" s="82" t="s">
        <v>344</v>
      </c>
      <c r="B284" s="82">
        <v>1030</v>
      </c>
      <c r="C284" s="82">
        <v>1210</v>
      </c>
      <c r="D284" s="82">
        <v>1221</v>
      </c>
      <c r="E284" s="82">
        <v>1020</v>
      </c>
      <c r="F284" s="82">
        <v>709</v>
      </c>
      <c r="G284" s="82">
        <v>832</v>
      </c>
      <c r="H284" s="82">
        <v>778</v>
      </c>
      <c r="I284" s="82">
        <v>681</v>
      </c>
      <c r="J284" s="82">
        <v>0.68834951456310678</v>
      </c>
      <c r="K284" s="82">
        <v>0.68760330578512396</v>
      </c>
      <c r="L284" s="82">
        <v>0.63718263718263723</v>
      </c>
      <c r="M284" s="82">
        <v>0.66764705882352937</v>
      </c>
      <c r="N284" s="82">
        <v>0.67003756139843973</v>
      </c>
      <c r="O284" s="82">
        <v>0.66386554621848737</v>
      </c>
    </row>
    <row r="285" spans="1:15">
      <c r="A285" s="82" t="s">
        <v>345</v>
      </c>
      <c r="B285" s="82">
        <v>3880</v>
      </c>
      <c r="C285" s="82">
        <v>3852</v>
      </c>
      <c r="D285" s="82">
        <v>3957</v>
      </c>
      <c r="E285" s="82">
        <v>3946</v>
      </c>
      <c r="F285" s="82">
        <v>3731</v>
      </c>
      <c r="G285" s="82">
        <v>3685</v>
      </c>
      <c r="H285" s="82">
        <v>3816</v>
      </c>
      <c r="I285" s="82">
        <v>3824</v>
      </c>
      <c r="J285" s="82">
        <v>0.96159793814432992</v>
      </c>
      <c r="K285" s="82">
        <v>0.95664589823468327</v>
      </c>
      <c r="L285" s="82">
        <v>0.96436694465504169</v>
      </c>
      <c r="M285" s="82">
        <v>0.96908261530663964</v>
      </c>
      <c r="N285" s="82">
        <v>0.96090341346565145</v>
      </c>
      <c r="O285" s="82">
        <v>0.96341982135261595</v>
      </c>
    </row>
    <row r="286" spans="1:15">
      <c r="A286" s="82" t="s">
        <v>76</v>
      </c>
      <c r="B286" s="82">
        <v>2933</v>
      </c>
      <c r="C286" s="82">
        <v>3060</v>
      </c>
      <c r="D286" s="82">
        <v>3158</v>
      </c>
      <c r="E286" s="82">
        <v>2955</v>
      </c>
      <c r="F286" s="82">
        <v>2290</v>
      </c>
      <c r="G286" s="82">
        <v>2383</v>
      </c>
      <c r="H286" s="82">
        <v>2446</v>
      </c>
      <c r="I286" s="82">
        <v>2305</v>
      </c>
      <c r="J286" s="82">
        <v>0.78077054210705765</v>
      </c>
      <c r="K286" s="82">
        <v>0.77875816993464053</v>
      </c>
      <c r="L286" s="82">
        <v>0.77454084863837869</v>
      </c>
      <c r="M286" s="82">
        <v>0.78003384094754658</v>
      </c>
      <c r="N286" s="82">
        <v>0.77794776527155507</v>
      </c>
      <c r="O286" s="82">
        <v>0.77771721356153933</v>
      </c>
    </row>
    <row r="287" spans="1:15">
      <c r="A287" s="82" t="s">
        <v>77</v>
      </c>
      <c r="B287" s="82">
        <v>2433</v>
      </c>
      <c r="C287" s="82">
        <v>2472</v>
      </c>
      <c r="D287" s="82">
        <v>2497</v>
      </c>
      <c r="E287" s="82">
        <v>2505</v>
      </c>
      <c r="F287" s="82">
        <v>1834</v>
      </c>
      <c r="G287" s="82">
        <v>1894</v>
      </c>
      <c r="H287" s="82">
        <v>1917</v>
      </c>
      <c r="I287" s="82">
        <v>1896</v>
      </c>
      <c r="J287" s="82">
        <v>0.75380189066995484</v>
      </c>
      <c r="K287" s="82">
        <v>0.76618122977346281</v>
      </c>
      <c r="L287" s="82">
        <v>0.7677212655186223</v>
      </c>
      <c r="M287" s="82">
        <v>0.7568862275449102</v>
      </c>
      <c r="N287" s="82">
        <v>0.76263172115644418</v>
      </c>
      <c r="O287" s="82">
        <v>0.76358041209526362</v>
      </c>
    </row>
    <row r="288" spans="1:15">
      <c r="A288" s="82" t="s">
        <v>428</v>
      </c>
      <c r="E288" s="82">
        <v>1988</v>
      </c>
      <c r="I288" s="82">
        <v>1701</v>
      </c>
      <c r="M288" s="82">
        <v>0.85563380281690138</v>
      </c>
      <c r="O288" s="82">
        <v>0.85563380281690138</v>
      </c>
    </row>
    <row r="289" spans="1:15">
      <c r="A289" s="82" t="s">
        <v>346</v>
      </c>
      <c r="B289" s="82">
        <v>1917</v>
      </c>
      <c r="C289" s="82">
        <v>2069</v>
      </c>
      <c r="D289" s="82">
        <v>1945</v>
      </c>
      <c r="F289" s="82">
        <v>1637</v>
      </c>
      <c r="G289" s="82">
        <v>1752</v>
      </c>
      <c r="H289" s="82">
        <v>1681</v>
      </c>
      <c r="J289" s="82">
        <v>0.85393844548774123</v>
      </c>
      <c r="K289" s="82">
        <v>0.84678588690188494</v>
      </c>
      <c r="L289" s="82">
        <v>0.86426735218508999</v>
      </c>
      <c r="N289" s="82">
        <v>0.85483055134041475</v>
      </c>
      <c r="O289" s="82">
        <v>0.85525660189337316</v>
      </c>
    </row>
    <row r="290" spans="1:15">
      <c r="A290" s="82" t="s">
        <v>347</v>
      </c>
      <c r="B290" s="82">
        <v>1830</v>
      </c>
      <c r="C290" s="82">
        <v>1923</v>
      </c>
      <c r="D290" s="82">
        <v>1974</v>
      </c>
      <c r="E290" s="82">
        <v>2075</v>
      </c>
      <c r="F290" s="82">
        <v>1432</v>
      </c>
      <c r="G290" s="82">
        <v>1475</v>
      </c>
      <c r="H290" s="82">
        <v>1551</v>
      </c>
      <c r="I290" s="82">
        <v>1608</v>
      </c>
      <c r="J290" s="82">
        <v>0.7825136612021858</v>
      </c>
      <c r="K290" s="82">
        <v>0.76703068122724904</v>
      </c>
      <c r="L290" s="82">
        <v>0.7857142857142857</v>
      </c>
      <c r="M290" s="82">
        <v>0.77493975903614454</v>
      </c>
      <c r="N290" s="82">
        <v>0.7784180199057098</v>
      </c>
      <c r="O290" s="82">
        <v>0.77595445411922304</v>
      </c>
    </row>
    <row r="291" spans="1:15">
      <c r="A291" s="82" t="s">
        <v>78</v>
      </c>
      <c r="B291" s="82">
        <v>2024</v>
      </c>
      <c r="C291" s="82">
        <v>1689</v>
      </c>
      <c r="D291" s="82">
        <v>2011</v>
      </c>
      <c r="E291" s="82">
        <v>1930</v>
      </c>
      <c r="F291" s="82">
        <v>1569</v>
      </c>
      <c r="G291" s="82">
        <v>1407</v>
      </c>
      <c r="H291" s="82">
        <v>1670</v>
      </c>
      <c r="I291" s="82">
        <v>1571</v>
      </c>
      <c r="J291" s="82">
        <v>0.77519762845849804</v>
      </c>
      <c r="K291" s="82">
        <v>0.8330373001776199</v>
      </c>
      <c r="L291" s="82">
        <v>0.8304326205867727</v>
      </c>
      <c r="M291" s="82">
        <v>0.81398963730569951</v>
      </c>
      <c r="N291" s="82">
        <v>0.81167016072676446</v>
      </c>
      <c r="O291" s="82">
        <v>0.82557726465364123</v>
      </c>
    </row>
    <row r="292" spans="1:15">
      <c r="A292" s="82" t="s">
        <v>79</v>
      </c>
      <c r="B292" s="82">
        <v>3492</v>
      </c>
      <c r="C292" s="82">
        <v>3441</v>
      </c>
      <c r="D292" s="82">
        <v>3256</v>
      </c>
      <c r="E292" s="82">
        <v>3258</v>
      </c>
      <c r="F292" s="82">
        <v>2617</v>
      </c>
      <c r="G292" s="82">
        <v>2599</v>
      </c>
      <c r="H292" s="82">
        <v>2537</v>
      </c>
      <c r="I292" s="82">
        <v>2546</v>
      </c>
      <c r="J292" s="82">
        <v>0.74942726231386025</v>
      </c>
      <c r="K292" s="82">
        <v>0.75530369078756177</v>
      </c>
      <c r="L292" s="82">
        <v>0.77917690417690422</v>
      </c>
      <c r="M292" s="82">
        <v>0.78146101903007981</v>
      </c>
      <c r="N292" s="82">
        <v>0.76091863774658941</v>
      </c>
      <c r="O292" s="82">
        <v>0.77167252636865902</v>
      </c>
    </row>
    <row r="293" spans="1:15">
      <c r="A293" s="82" t="s">
        <v>348</v>
      </c>
    </row>
    <row r="294" spans="1:15">
      <c r="A294" s="82" t="s">
        <v>349</v>
      </c>
      <c r="B294" s="82">
        <v>2200</v>
      </c>
      <c r="C294" s="82">
        <v>2069</v>
      </c>
      <c r="D294" s="82">
        <v>2273</v>
      </c>
      <c r="E294" s="82">
        <v>2221</v>
      </c>
      <c r="F294" s="82">
        <v>1550</v>
      </c>
      <c r="G294" s="82">
        <v>1416</v>
      </c>
      <c r="H294" s="82">
        <v>1572</v>
      </c>
      <c r="I294" s="82">
        <v>1553</v>
      </c>
      <c r="J294" s="82">
        <v>0.70454545454545459</v>
      </c>
      <c r="K294" s="82">
        <v>0.68438859352344128</v>
      </c>
      <c r="L294" s="82">
        <v>0.69159700835899696</v>
      </c>
      <c r="M294" s="82">
        <v>0.6992345790184602</v>
      </c>
      <c r="N294" s="82">
        <v>0.69367166004280034</v>
      </c>
      <c r="O294" s="82">
        <v>0.69190918787140032</v>
      </c>
    </row>
    <row r="295" spans="1:15">
      <c r="A295" s="82" t="s">
        <v>350</v>
      </c>
      <c r="B295" s="82">
        <v>1934</v>
      </c>
      <c r="C295" s="82">
        <v>1976</v>
      </c>
      <c r="D295" s="82">
        <v>1917</v>
      </c>
      <c r="E295" s="82">
        <v>1934</v>
      </c>
      <c r="F295" s="82">
        <v>1608</v>
      </c>
      <c r="G295" s="82">
        <v>1627</v>
      </c>
      <c r="H295" s="82">
        <v>1582</v>
      </c>
      <c r="I295" s="82">
        <v>1586</v>
      </c>
      <c r="J295" s="82">
        <v>0.83143743536711479</v>
      </c>
      <c r="K295" s="82">
        <v>0.82338056680161942</v>
      </c>
      <c r="L295" s="82">
        <v>0.82524778299426182</v>
      </c>
      <c r="M295" s="82">
        <v>0.8200620475698035</v>
      </c>
      <c r="N295" s="82">
        <v>0.82666895486528236</v>
      </c>
      <c r="O295" s="82">
        <v>0.82289342714947655</v>
      </c>
    </row>
    <row r="296" spans="1:15">
      <c r="A296" s="82" t="s">
        <v>351</v>
      </c>
      <c r="B296" s="82">
        <v>0</v>
      </c>
      <c r="C296" s="82">
        <v>0</v>
      </c>
      <c r="D296" s="82">
        <v>0</v>
      </c>
      <c r="E296" s="82">
        <v>0</v>
      </c>
      <c r="F296" s="82">
        <v>0</v>
      </c>
      <c r="G296" s="82">
        <v>0</v>
      </c>
      <c r="H296" s="82">
        <v>0</v>
      </c>
      <c r="I296" s="82">
        <v>0</v>
      </c>
    </row>
    <row r="297" spans="1:15">
      <c r="A297" s="82" t="s">
        <v>352</v>
      </c>
      <c r="B297" s="82">
        <v>3828</v>
      </c>
      <c r="C297" s="82">
        <v>3752</v>
      </c>
      <c r="D297" s="82">
        <v>3704</v>
      </c>
      <c r="E297" s="82">
        <v>3692</v>
      </c>
      <c r="F297" s="82">
        <v>3181</v>
      </c>
      <c r="G297" s="82">
        <v>3093</v>
      </c>
      <c r="H297" s="82">
        <v>3079</v>
      </c>
      <c r="I297" s="82">
        <v>3133</v>
      </c>
      <c r="J297" s="82">
        <v>0.83098223615464994</v>
      </c>
      <c r="K297" s="82">
        <v>0.8243603411513859</v>
      </c>
      <c r="L297" s="82">
        <v>0.83126349892008644</v>
      </c>
      <c r="M297" s="82">
        <v>0.84859154929577463</v>
      </c>
      <c r="N297" s="82">
        <v>0.82887274016306278</v>
      </c>
      <c r="O297" s="82">
        <v>0.8346788661643344</v>
      </c>
    </row>
    <row r="298" spans="1:15">
      <c r="A298" s="82" t="s">
        <v>353</v>
      </c>
      <c r="B298" s="82">
        <v>3508</v>
      </c>
      <c r="C298" s="82">
        <v>4193</v>
      </c>
      <c r="D298" s="82">
        <v>3792</v>
      </c>
      <c r="E298" s="82">
        <v>3914</v>
      </c>
      <c r="F298" s="82">
        <v>2887</v>
      </c>
      <c r="G298" s="82">
        <v>3502</v>
      </c>
      <c r="H298" s="82">
        <v>3256</v>
      </c>
      <c r="I298" s="82">
        <v>3379</v>
      </c>
      <c r="J298" s="82">
        <v>0.82297605473204105</v>
      </c>
      <c r="K298" s="82">
        <v>0.83520152635344624</v>
      </c>
      <c r="L298" s="82">
        <v>0.85864978902953581</v>
      </c>
      <c r="M298" s="82">
        <v>0.86331119059785388</v>
      </c>
      <c r="N298" s="82">
        <v>0.83920647350561206</v>
      </c>
      <c r="O298" s="82">
        <v>0.85192032943944873</v>
      </c>
    </row>
    <row r="299" spans="1:15">
      <c r="A299" s="82" t="s">
        <v>354</v>
      </c>
      <c r="B299" s="82">
        <v>3428</v>
      </c>
      <c r="C299" s="82">
        <v>3523</v>
      </c>
      <c r="D299" s="82">
        <v>3615</v>
      </c>
      <c r="E299" s="82">
        <v>3701</v>
      </c>
      <c r="F299" s="82">
        <v>3113</v>
      </c>
      <c r="G299" s="82">
        <v>3266</v>
      </c>
      <c r="H299" s="82">
        <v>3332</v>
      </c>
      <c r="I299" s="82">
        <v>3346</v>
      </c>
      <c r="J299" s="82">
        <v>0.90810968494749122</v>
      </c>
      <c r="K299" s="82">
        <v>0.9270508089696281</v>
      </c>
      <c r="L299" s="82">
        <v>0.92171507607192249</v>
      </c>
      <c r="M299" s="82">
        <v>0.9040799783842205</v>
      </c>
      <c r="N299" s="82">
        <v>0.9190800681431005</v>
      </c>
      <c r="O299" s="82">
        <v>0.91742780699326509</v>
      </c>
    </row>
    <row r="300" spans="1:15">
      <c r="A300" s="82" t="s">
        <v>355</v>
      </c>
      <c r="B300" s="82">
        <v>3005</v>
      </c>
      <c r="C300" s="82">
        <v>3033</v>
      </c>
      <c r="D300" s="82">
        <v>2919</v>
      </c>
      <c r="E300" s="82">
        <v>2730</v>
      </c>
      <c r="F300" s="82">
        <v>2408</v>
      </c>
      <c r="G300" s="82">
        <v>2382</v>
      </c>
      <c r="H300" s="82">
        <v>2326</v>
      </c>
      <c r="I300" s="82">
        <v>2246</v>
      </c>
      <c r="J300" s="82">
        <v>0.80133111480865227</v>
      </c>
      <c r="K300" s="82">
        <v>0.78536102868447077</v>
      </c>
      <c r="L300" s="82">
        <v>0.79684823569715657</v>
      </c>
      <c r="M300" s="82">
        <v>0.82271062271062267</v>
      </c>
      <c r="N300" s="82">
        <v>0.79446243161772911</v>
      </c>
      <c r="O300" s="82">
        <v>0.80096751900483765</v>
      </c>
    </row>
    <row r="301" spans="1:15">
      <c r="A301" s="82" t="s">
        <v>356</v>
      </c>
      <c r="B301" s="82">
        <v>1457</v>
      </c>
      <c r="C301" s="82">
        <v>1543</v>
      </c>
      <c r="D301" s="82">
        <v>1753</v>
      </c>
      <c r="E301" s="82">
        <v>1654</v>
      </c>
      <c r="F301" s="82">
        <v>981</v>
      </c>
      <c r="G301" s="82">
        <v>1035</v>
      </c>
      <c r="H301" s="82">
        <v>1151</v>
      </c>
      <c r="I301" s="82">
        <v>1082</v>
      </c>
      <c r="J301" s="82">
        <v>0.67330130404941657</v>
      </c>
      <c r="K301" s="82">
        <v>0.67077122488658458</v>
      </c>
      <c r="L301" s="82">
        <v>0.65658870507701084</v>
      </c>
      <c r="M301" s="82">
        <v>0.6541717049576784</v>
      </c>
      <c r="N301" s="82">
        <v>0.66631601094045867</v>
      </c>
      <c r="O301" s="82">
        <v>0.66020202020202023</v>
      </c>
    </row>
    <row r="302" spans="1:15">
      <c r="A302" s="82" t="s">
        <v>357</v>
      </c>
      <c r="B302" s="82">
        <v>3690</v>
      </c>
      <c r="C302" s="82">
        <v>3826</v>
      </c>
      <c r="D302" s="82">
        <v>3881</v>
      </c>
      <c r="E302" s="82">
        <v>4424</v>
      </c>
      <c r="F302" s="82">
        <v>3215</v>
      </c>
      <c r="G302" s="82">
        <v>3321</v>
      </c>
      <c r="H302" s="82">
        <v>3341</v>
      </c>
      <c r="I302" s="82">
        <v>3836</v>
      </c>
      <c r="J302" s="82">
        <v>0.87127371273712739</v>
      </c>
      <c r="K302" s="82">
        <v>0.86800836382645064</v>
      </c>
      <c r="L302" s="82">
        <v>0.86086060293738731</v>
      </c>
      <c r="M302" s="82">
        <v>0.86708860759493667</v>
      </c>
      <c r="N302" s="82">
        <v>0.86663156971132749</v>
      </c>
      <c r="O302" s="82">
        <v>0.86538620064298077</v>
      </c>
    </row>
    <row r="303" spans="1:15">
      <c r="A303" s="82" t="s">
        <v>358</v>
      </c>
      <c r="B303" s="82">
        <v>934</v>
      </c>
      <c r="C303" s="82">
        <v>1023</v>
      </c>
      <c r="D303" s="82">
        <v>971</v>
      </c>
      <c r="E303" s="82">
        <v>1034</v>
      </c>
      <c r="F303" s="82">
        <v>711</v>
      </c>
      <c r="G303" s="82">
        <v>743</v>
      </c>
      <c r="H303" s="82">
        <v>726</v>
      </c>
      <c r="I303" s="82">
        <v>805</v>
      </c>
      <c r="J303" s="82">
        <v>0.76124197002141325</v>
      </c>
      <c r="K303" s="82">
        <v>0.72629521016617793</v>
      </c>
      <c r="L303" s="82">
        <v>0.7476828012358393</v>
      </c>
      <c r="M303" s="82">
        <v>0.77852998065764023</v>
      </c>
      <c r="N303" s="82">
        <v>0.74453551912568305</v>
      </c>
      <c r="O303" s="82">
        <v>0.75099075297225892</v>
      </c>
    </row>
    <row r="304" spans="1:15">
      <c r="A304" s="82" t="s">
        <v>359</v>
      </c>
      <c r="B304" s="82">
        <v>3960</v>
      </c>
      <c r="F304" s="82">
        <v>3485</v>
      </c>
      <c r="J304" s="82">
        <v>0.88005050505050508</v>
      </c>
      <c r="N304" s="82">
        <v>0.88005050505050508</v>
      </c>
    </row>
    <row r="305" spans="1:15">
      <c r="A305" s="82" t="s">
        <v>360</v>
      </c>
      <c r="C305" s="82">
        <v>3953</v>
      </c>
      <c r="D305" s="82">
        <v>3773</v>
      </c>
      <c r="E305" s="82">
        <v>4392</v>
      </c>
      <c r="G305" s="82">
        <v>3407</v>
      </c>
      <c r="H305" s="82">
        <v>3317</v>
      </c>
      <c r="I305" s="82">
        <v>3844</v>
      </c>
      <c r="K305" s="82">
        <v>0.86187705540096127</v>
      </c>
      <c r="L305" s="82">
        <v>0.87914126689636896</v>
      </c>
      <c r="M305" s="82">
        <v>0.87522768670309659</v>
      </c>
      <c r="N305" s="82">
        <v>0.87030805073776862</v>
      </c>
      <c r="O305" s="82">
        <v>0.87209110414259783</v>
      </c>
    </row>
    <row r="306" spans="1:15">
      <c r="A306" s="82" t="s">
        <v>361</v>
      </c>
      <c r="B306" s="82">
        <v>2074</v>
      </c>
      <c r="C306" s="82">
        <v>2039</v>
      </c>
      <c r="D306" s="82">
        <v>2025</v>
      </c>
      <c r="E306" s="82">
        <v>2019</v>
      </c>
      <c r="F306" s="82">
        <v>1360</v>
      </c>
      <c r="G306" s="82">
        <v>1384</v>
      </c>
      <c r="H306" s="82">
        <v>1399</v>
      </c>
      <c r="I306" s="82">
        <v>1321</v>
      </c>
      <c r="J306" s="82">
        <v>0.65573770491803274</v>
      </c>
      <c r="K306" s="82">
        <v>0.67876410004904364</v>
      </c>
      <c r="L306" s="82">
        <v>0.69086419753086414</v>
      </c>
      <c r="M306" s="82">
        <v>0.65428429915799902</v>
      </c>
      <c r="N306" s="82">
        <v>0.67497556207233622</v>
      </c>
      <c r="O306" s="82">
        <v>0.6746671050468519</v>
      </c>
    </row>
    <row r="307" spans="1:15">
      <c r="A307" s="82" t="s">
        <v>362</v>
      </c>
      <c r="B307" s="82">
        <v>901</v>
      </c>
      <c r="C307" s="82">
        <v>992</v>
      </c>
      <c r="D307" s="82">
        <v>892</v>
      </c>
      <c r="E307" s="82">
        <v>766</v>
      </c>
      <c r="F307" s="82">
        <v>581</v>
      </c>
      <c r="G307" s="82">
        <v>645</v>
      </c>
      <c r="H307" s="82">
        <v>621</v>
      </c>
      <c r="I307" s="82">
        <v>502</v>
      </c>
      <c r="J307" s="82">
        <v>0.64483906770255273</v>
      </c>
      <c r="K307" s="82">
        <v>0.65020161290322576</v>
      </c>
      <c r="L307" s="82">
        <v>0.69618834080717484</v>
      </c>
      <c r="M307" s="82">
        <v>0.65535248041775462</v>
      </c>
      <c r="N307" s="82">
        <v>0.66319569120287258</v>
      </c>
      <c r="O307" s="82">
        <v>0.6671698113207547</v>
      </c>
    </row>
    <row r="308" spans="1:15">
      <c r="A308" s="82" t="s">
        <v>363</v>
      </c>
      <c r="B308" s="82">
        <v>1380</v>
      </c>
      <c r="C308" s="82">
        <v>1512</v>
      </c>
      <c r="D308" s="82">
        <v>1590</v>
      </c>
      <c r="E308" s="82">
        <v>1566</v>
      </c>
      <c r="F308" s="82">
        <v>992</v>
      </c>
      <c r="G308" s="82">
        <v>1114</v>
      </c>
      <c r="H308" s="82">
        <v>1223</v>
      </c>
      <c r="I308" s="82">
        <v>1131</v>
      </c>
      <c r="J308" s="82">
        <v>0.71884057971014492</v>
      </c>
      <c r="K308" s="82">
        <v>0.73677248677248675</v>
      </c>
      <c r="L308" s="82">
        <v>0.76918238993710697</v>
      </c>
      <c r="M308" s="82">
        <v>0.72222222222222221</v>
      </c>
      <c r="N308" s="82">
        <v>0.74274877286925478</v>
      </c>
      <c r="O308" s="82">
        <v>0.74293059125964012</v>
      </c>
    </row>
    <row r="309" spans="1:15">
      <c r="A309" s="82" t="s">
        <v>429</v>
      </c>
      <c r="E309" s="82">
        <v>0</v>
      </c>
      <c r="I309" s="82">
        <v>0</v>
      </c>
    </row>
    <row r="310" spans="1:15">
      <c r="A310" s="82" t="s">
        <v>364</v>
      </c>
      <c r="B310" s="82">
        <v>0</v>
      </c>
      <c r="C310" s="82">
        <v>0</v>
      </c>
      <c r="D310" s="82">
        <v>0</v>
      </c>
      <c r="F310" s="82">
        <v>0</v>
      </c>
      <c r="G310" s="82">
        <v>0</v>
      </c>
      <c r="H310" s="82">
        <v>0</v>
      </c>
    </row>
    <row r="311" spans="1:15">
      <c r="A311" s="82" t="s">
        <v>365</v>
      </c>
      <c r="B311" s="82">
        <v>3587</v>
      </c>
      <c r="C311" s="82">
        <v>3773</v>
      </c>
      <c r="D311" s="82">
        <v>4045</v>
      </c>
      <c r="E311" s="82">
        <v>3694</v>
      </c>
      <c r="F311" s="82">
        <v>2499</v>
      </c>
      <c r="G311" s="82">
        <v>2566</v>
      </c>
      <c r="H311" s="82">
        <v>2610</v>
      </c>
      <c r="I311" s="82">
        <v>2408</v>
      </c>
      <c r="J311" s="82">
        <v>0.69668246445497628</v>
      </c>
      <c r="K311" s="82">
        <v>0.68009541478929236</v>
      </c>
      <c r="L311" s="82">
        <v>0.64524103831891222</v>
      </c>
      <c r="M311" s="82">
        <v>0.65186789388197075</v>
      </c>
      <c r="N311" s="82">
        <v>0.67295046032441908</v>
      </c>
      <c r="O311" s="82">
        <v>0.65879082696316882</v>
      </c>
    </row>
    <row r="312" spans="1:15">
      <c r="A312" s="82" t="s">
        <v>366</v>
      </c>
      <c r="B312" s="82">
        <v>2035</v>
      </c>
      <c r="C312" s="82">
        <v>1989</v>
      </c>
      <c r="D312" s="82">
        <v>2191</v>
      </c>
      <c r="E312" s="82">
        <v>2361</v>
      </c>
      <c r="F312" s="82">
        <v>1697</v>
      </c>
      <c r="G312" s="82">
        <v>1685</v>
      </c>
      <c r="H312" s="82">
        <v>1872</v>
      </c>
      <c r="I312" s="82">
        <v>2051</v>
      </c>
      <c r="J312" s="82">
        <v>0.83390663390663389</v>
      </c>
      <c r="K312" s="82">
        <v>0.84715937657114126</v>
      </c>
      <c r="L312" s="82">
        <v>0.85440438156093113</v>
      </c>
      <c r="M312" s="82">
        <v>0.86869970351545955</v>
      </c>
      <c r="N312" s="82">
        <v>0.84537409493161708</v>
      </c>
      <c r="O312" s="82">
        <v>0.85736125974621613</v>
      </c>
    </row>
    <row r="313" spans="1:15">
      <c r="A313" s="82" t="s">
        <v>367</v>
      </c>
      <c r="B313" s="82">
        <v>2432</v>
      </c>
      <c r="C313" s="82">
        <v>2454</v>
      </c>
      <c r="D313" s="82">
        <v>2609</v>
      </c>
      <c r="E313" s="82">
        <v>2457</v>
      </c>
      <c r="F313" s="82">
        <v>2091</v>
      </c>
      <c r="G313" s="82">
        <v>2096</v>
      </c>
      <c r="H313" s="82">
        <v>2271</v>
      </c>
      <c r="I313" s="82">
        <v>2098</v>
      </c>
      <c r="J313" s="82">
        <v>0.85978618421052633</v>
      </c>
      <c r="K313" s="82">
        <v>0.85411572942135294</v>
      </c>
      <c r="L313" s="82">
        <v>0.87044844768110385</v>
      </c>
      <c r="M313" s="82">
        <v>0.85388685388685392</v>
      </c>
      <c r="N313" s="82">
        <v>0.8616410940627085</v>
      </c>
      <c r="O313" s="82">
        <v>0.85970744680851063</v>
      </c>
    </row>
    <row r="314" spans="1:15">
      <c r="A314" s="82" t="s">
        <v>368</v>
      </c>
      <c r="B314" s="82">
        <v>3246</v>
      </c>
      <c r="C314" s="82">
        <v>3252</v>
      </c>
      <c r="D314" s="82">
        <v>3239</v>
      </c>
      <c r="E314" s="82">
        <v>3240</v>
      </c>
      <c r="F314" s="82">
        <v>3159</v>
      </c>
      <c r="G314" s="82">
        <v>3163</v>
      </c>
      <c r="H314" s="82">
        <v>3114</v>
      </c>
      <c r="I314" s="82">
        <v>3149</v>
      </c>
      <c r="J314" s="82">
        <v>0.97319778188539741</v>
      </c>
      <c r="K314" s="82">
        <v>0.9726322263222632</v>
      </c>
      <c r="L314" s="82">
        <v>0.96140784192652051</v>
      </c>
      <c r="M314" s="82">
        <v>0.97191358024691354</v>
      </c>
      <c r="N314" s="82">
        <v>0.9690869877785766</v>
      </c>
      <c r="O314" s="82">
        <v>0.96865686979755417</v>
      </c>
    </row>
    <row r="315" spans="1:15">
      <c r="A315" s="82" t="s">
        <v>369</v>
      </c>
      <c r="B315" s="82">
        <v>5262</v>
      </c>
      <c r="C315" s="82">
        <v>5509</v>
      </c>
      <c r="D315" s="82">
        <v>5283</v>
      </c>
      <c r="E315" s="82">
        <v>5398</v>
      </c>
      <c r="F315" s="82">
        <v>4844</v>
      </c>
      <c r="G315" s="82">
        <v>5132</v>
      </c>
      <c r="H315" s="82">
        <v>4911</v>
      </c>
      <c r="I315" s="82">
        <v>5038</v>
      </c>
      <c r="J315" s="82">
        <v>0.92056252375522618</v>
      </c>
      <c r="K315" s="82">
        <v>0.93156652750045377</v>
      </c>
      <c r="L315" s="82">
        <v>0.92958546280522425</v>
      </c>
      <c r="M315" s="82">
        <v>0.93330863282697296</v>
      </c>
      <c r="N315" s="82">
        <v>0.92730783605332001</v>
      </c>
      <c r="O315" s="82">
        <v>0.93150092649783822</v>
      </c>
    </row>
    <row r="316" spans="1:15">
      <c r="A316" s="82" t="s">
        <v>370</v>
      </c>
      <c r="B316" s="82">
        <v>1795</v>
      </c>
      <c r="C316" s="82">
        <v>2008</v>
      </c>
      <c r="D316" s="82">
        <v>1909</v>
      </c>
      <c r="E316" s="82">
        <v>1844</v>
      </c>
      <c r="F316" s="82">
        <v>1350</v>
      </c>
      <c r="G316" s="82">
        <v>1476</v>
      </c>
      <c r="H316" s="82">
        <v>1397</v>
      </c>
      <c r="I316" s="82">
        <v>1361</v>
      </c>
      <c r="J316" s="82">
        <v>0.75208913649025066</v>
      </c>
      <c r="K316" s="82">
        <v>0.73505976095617531</v>
      </c>
      <c r="L316" s="82">
        <v>0.73179675222629648</v>
      </c>
      <c r="M316" s="82">
        <v>0.73806941431670281</v>
      </c>
      <c r="N316" s="82">
        <v>0.73932072829131656</v>
      </c>
      <c r="O316" s="82">
        <v>0.73494185037319915</v>
      </c>
    </row>
    <row r="317" spans="1:15">
      <c r="A317" s="82" t="s">
        <v>371</v>
      </c>
      <c r="D317" s="82">
        <v>4036</v>
      </c>
      <c r="E317" s="82">
        <v>4110</v>
      </c>
      <c r="H317" s="82">
        <v>3327</v>
      </c>
      <c r="I317" s="82">
        <v>3484</v>
      </c>
      <c r="L317" s="82">
        <v>0.82433102081268583</v>
      </c>
      <c r="M317" s="82">
        <v>0.84768856447688568</v>
      </c>
      <c r="N317" s="82">
        <v>0.82433102081268583</v>
      </c>
      <c r="O317" s="82">
        <v>0.83611588509698009</v>
      </c>
    </row>
    <row r="318" spans="1:15">
      <c r="A318" s="82" t="s">
        <v>372</v>
      </c>
      <c r="B318" s="82">
        <v>1750</v>
      </c>
      <c r="C318" s="82">
        <v>1779</v>
      </c>
      <c r="D318" s="82">
        <v>1826</v>
      </c>
      <c r="E318" s="82">
        <v>1836</v>
      </c>
      <c r="F318" s="82">
        <v>1508</v>
      </c>
      <c r="G318" s="82">
        <v>1493</v>
      </c>
      <c r="H318" s="82">
        <v>1562</v>
      </c>
      <c r="I318" s="82">
        <v>1559</v>
      </c>
      <c r="J318" s="82">
        <v>0.86171428571428577</v>
      </c>
      <c r="K318" s="82">
        <v>0.83923552557616643</v>
      </c>
      <c r="L318" s="82">
        <v>0.85542168674698793</v>
      </c>
      <c r="M318" s="82">
        <v>0.84912854030501095</v>
      </c>
      <c r="N318" s="82">
        <v>0.85210084033613442</v>
      </c>
      <c r="O318" s="82">
        <v>0.84800588127182508</v>
      </c>
    </row>
    <row r="319" spans="1:15">
      <c r="A319" s="82" t="s">
        <v>373</v>
      </c>
      <c r="B319" s="82">
        <v>5980</v>
      </c>
      <c r="C319" s="82">
        <v>5759</v>
      </c>
      <c r="D319" s="82">
        <v>5673</v>
      </c>
      <c r="E319" s="82">
        <v>5920</v>
      </c>
      <c r="F319" s="82">
        <v>5597</v>
      </c>
      <c r="G319" s="82">
        <v>5404</v>
      </c>
      <c r="H319" s="82">
        <v>5379</v>
      </c>
      <c r="I319" s="82">
        <v>5560</v>
      </c>
      <c r="J319" s="82">
        <v>0.93595317725752514</v>
      </c>
      <c r="K319" s="82">
        <v>0.93835735370724083</v>
      </c>
      <c r="L319" s="82">
        <v>0.94817556848228446</v>
      </c>
      <c r="M319" s="82">
        <v>0.93918918918918914</v>
      </c>
      <c r="N319" s="82">
        <v>0.94073053066850443</v>
      </c>
      <c r="O319" s="82">
        <v>0.94185108344859381</v>
      </c>
    </row>
    <row r="320" spans="1:15">
      <c r="A320" s="82" t="s">
        <v>83</v>
      </c>
      <c r="B320" s="82">
        <v>4465</v>
      </c>
      <c r="C320" s="82">
        <v>4002</v>
      </c>
      <c r="D320" s="82">
        <v>4051</v>
      </c>
      <c r="E320" s="82">
        <v>3731</v>
      </c>
      <c r="F320" s="82">
        <v>3088</v>
      </c>
      <c r="G320" s="82">
        <v>2932</v>
      </c>
      <c r="H320" s="82">
        <v>2948</v>
      </c>
      <c r="I320" s="82">
        <v>2629</v>
      </c>
      <c r="J320" s="82">
        <v>0.69160134378499438</v>
      </c>
      <c r="K320" s="82">
        <v>0.73263368315842081</v>
      </c>
      <c r="L320" s="82">
        <v>0.72772155023451002</v>
      </c>
      <c r="M320" s="82">
        <v>0.70463682658804605</v>
      </c>
      <c r="N320" s="82">
        <v>0.7164083719444001</v>
      </c>
      <c r="O320" s="82">
        <v>0.72208078750848603</v>
      </c>
    </row>
    <row r="321" spans="1:15">
      <c r="A321" s="82" t="s">
        <v>374</v>
      </c>
      <c r="D321" s="82">
        <v>3597</v>
      </c>
      <c r="E321" s="82">
        <v>3624</v>
      </c>
      <c r="H321" s="82">
        <v>2783</v>
      </c>
      <c r="I321" s="82">
        <v>2720</v>
      </c>
      <c r="L321" s="82">
        <v>0.7737003058103975</v>
      </c>
      <c r="M321" s="82">
        <v>0.7505518763796909</v>
      </c>
      <c r="N321" s="82">
        <v>0.7737003058103975</v>
      </c>
      <c r="O321" s="82">
        <v>0.76208281401467937</v>
      </c>
    </row>
    <row r="322" spans="1:15">
      <c r="A322" s="82" t="s">
        <v>375</v>
      </c>
      <c r="B322" s="82">
        <v>1611</v>
      </c>
      <c r="C322" s="82">
        <v>1608</v>
      </c>
      <c r="D322" s="82">
        <v>1625</v>
      </c>
      <c r="E322" s="82">
        <v>1644</v>
      </c>
      <c r="F322" s="82">
        <v>1213</v>
      </c>
      <c r="G322" s="82">
        <v>1260</v>
      </c>
      <c r="H322" s="82">
        <v>1336</v>
      </c>
      <c r="I322" s="82">
        <v>1316</v>
      </c>
      <c r="J322" s="82">
        <v>0.75294847920546248</v>
      </c>
      <c r="K322" s="82">
        <v>0.78358208955223885</v>
      </c>
      <c r="L322" s="82">
        <v>0.82215384615384612</v>
      </c>
      <c r="M322" s="82">
        <v>0.8004866180048662</v>
      </c>
      <c r="N322" s="82">
        <v>0.78633360858794388</v>
      </c>
      <c r="O322" s="82">
        <v>0.80213245847857284</v>
      </c>
    </row>
    <row r="323" spans="1:15">
      <c r="A323" s="82" t="s">
        <v>376</v>
      </c>
      <c r="B323" s="82">
        <v>1627</v>
      </c>
      <c r="C323" s="82">
        <v>1674</v>
      </c>
      <c r="D323" s="82">
        <v>1567</v>
      </c>
      <c r="E323" s="82">
        <v>1452</v>
      </c>
      <c r="F323" s="82">
        <v>1179</v>
      </c>
      <c r="G323" s="82">
        <v>1212</v>
      </c>
      <c r="H323" s="82">
        <v>1152</v>
      </c>
      <c r="I323" s="82">
        <v>1071</v>
      </c>
      <c r="J323" s="82">
        <v>0.72464658881376764</v>
      </c>
      <c r="K323" s="82">
        <v>0.72401433691756267</v>
      </c>
      <c r="L323" s="82">
        <v>0.73516273133375876</v>
      </c>
      <c r="M323" s="82">
        <v>0.73760330578512401</v>
      </c>
      <c r="N323" s="82">
        <v>0.72781429745275272</v>
      </c>
      <c r="O323" s="82">
        <v>0.73194118900490091</v>
      </c>
    </row>
    <row r="324" spans="1:15">
      <c r="A324" s="82" t="s">
        <v>377</v>
      </c>
    </row>
    <row r="325" spans="1:15">
      <c r="A325" s="82" t="s">
        <v>378</v>
      </c>
      <c r="D325" s="82">
        <v>0</v>
      </c>
      <c r="E325" s="82">
        <v>0</v>
      </c>
      <c r="H325" s="82">
        <v>0</v>
      </c>
      <c r="I325" s="82">
        <v>0</v>
      </c>
    </row>
    <row r="326" spans="1:15">
      <c r="A326" s="82" t="s">
        <v>379</v>
      </c>
      <c r="B326" s="82">
        <v>2057</v>
      </c>
      <c r="C326" s="82">
        <v>2025</v>
      </c>
      <c r="D326" s="82">
        <v>2092</v>
      </c>
      <c r="E326" s="82">
        <v>2462</v>
      </c>
      <c r="F326" s="82">
        <v>1509</v>
      </c>
      <c r="G326" s="82">
        <v>1492</v>
      </c>
      <c r="H326" s="82">
        <v>1501</v>
      </c>
      <c r="I326" s="82">
        <v>1765</v>
      </c>
      <c r="J326" s="82">
        <v>0.73359261059795822</v>
      </c>
      <c r="K326" s="82">
        <v>0.73679012345679007</v>
      </c>
      <c r="L326" s="82">
        <v>0.7174952198852772</v>
      </c>
      <c r="M326" s="82">
        <v>0.71689683184402919</v>
      </c>
      <c r="N326" s="82">
        <v>0.72918691286038229</v>
      </c>
      <c r="O326" s="82">
        <v>0.72321021431828547</v>
      </c>
    </row>
    <row r="327" spans="1:15">
      <c r="A327" s="82" t="s">
        <v>380</v>
      </c>
      <c r="B327" s="82">
        <v>2029</v>
      </c>
      <c r="C327" s="82">
        <v>2106</v>
      </c>
      <c r="D327" s="82">
        <v>2403</v>
      </c>
      <c r="E327" s="82">
        <v>2517</v>
      </c>
      <c r="F327" s="82">
        <v>1445</v>
      </c>
      <c r="G327" s="82">
        <v>1513</v>
      </c>
      <c r="H327" s="82">
        <v>1636</v>
      </c>
      <c r="I327" s="82">
        <v>1684</v>
      </c>
      <c r="J327" s="82">
        <v>0.71217348447511086</v>
      </c>
      <c r="K327" s="82">
        <v>0.7184235517568851</v>
      </c>
      <c r="L327" s="82">
        <v>0.68081564710778197</v>
      </c>
      <c r="M327" s="82">
        <v>0.6690504568931267</v>
      </c>
      <c r="N327" s="82">
        <v>0.70266136433159987</v>
      </c>
      <c r="O327" s="82">
        <v>0.68787361229718191</v>
      </c>
    </row>
    <row r="328" spans="1:15">
      <c r="A328" s="82" t="s">
        <v>86</v>
      </c>
      <c r="B328" s="82">
        <v>3809</v>
      </c>
      <c r="C328" s="82">
        <v>3644</v>
      </c>
      <c r="D328" s="82">
        <v>3588</v>
      </c>
      <c r="E328" s="82">
        <v>3532</v>
      </c>
      <c r="F328" s="82">
        <v>3220</v>
      </c>
      <c r="G328" s="82">
        <v>3042</v>
      </c>
      <c r="H328" s="82">
        <v>3063</v>
      </c>
      <c r="I328" s="82">
        <v>3026</v>
      </c>
      <c r="J328" s="82">
        <v>0.84536623785770548</v>
      </c>
      <c r="K328" s="82">
        <v>0.8347969264544457</v>
      </c>
      <c r="L328" s="82">
        <v>0.85367892976588633</v>
      </c>
      <c r="M328" s="82">
        <v>0.85673839184597966</v>
      </c>
      <c r="N328" s="82">
        <v>0.8445792953536817</v>
      </c>
      <c r="O328" s="82">
        <v>0.84829059829059827</v>
      </c>
    </row>
    <row r="329" spans="1:15">
      <c r="A329" s="82" t="s">
        <v>381</v>
      </c>
      <c r="B329" s="82">
        <v>5058</v>
      </c>
      <c r="C329" s="82">
        <v>5397</v>
      </c>
      <c r="D329" s="82">
        <v>4992</v>
      </c>
      <c r="E329" s="82">
        <v>5133</v>
      </c>
      <c r="F329" s="82">
        <v>4608</v>
      </c>
      <c r="G329" s="82">
        <v>4896</v>
      </c>
      <c r="H329" s="82">
        <v>4579</v>
      </c>
      <c r="I329" s="82">
        <v>4673</v>
      </c>
      <c r="J329" s="82">
        <v>0.91103202846975084</v>
      </c>
      <c r="K329" s="82">
        <v>0.90717065036131184</v>
      </c>
      <c r="L329" s="82">
        <v>0.91726762820512819</v>
      </c>
      <c r="M329" s="82">
        <v>0.91038379115526979</v>
      </c>
      <c r="N329" s="82">
        <v>0.91169806434906453</v>
      </c>
      <c r="O329" s="82">
        <v>0.91148047931967535</v>
      </c>
    </row>
    <row r="330" spans="1:15">
      <c r="A330" s="82" t="s">
        <v>382</v>
      </c>
      <c r="B330" s="82">
        <v>1037</v>
      </c>
      <c r="C330" s="82">
        <v>1286</v>
      </c>
      <c r="D330" s="82">
        <v>1204</v>
      </c>
      <c r="E330" s="82">
        <v>1250</v>
      </c>
      <c r="F330" s="82">
        <v>709</v>
      </c>
      <c r="G330" s="82">
        <v>867</v>
      </c>
      <c r="H330" s="82">
        <v>891</v>
      </c>
      <c r="I330" s="82">
        <v>885</v>
      </c>
      <c r="J330" s="82">
        <v>0.68370298939247831</v>
      </c>
      <c r="K330" s="82">
        <v>0.67418351477449456</v>
      </c>
      <c r="L330" s="82">
        <v>0.74003322259136217</v>
      </c>
      <c r="M330" s="82">
        <v>0.70799999999999996</v>
      </c>
      <c r="N330" s="82">
        <v>0.69946129855401196</v>
      </c>
      <c r="O330" s="82">
        <v>0.70668449197860961</v>
      </c>
    </row>
    <row r="331" spans="1:15">
      <c r="A331" s="82" t="s">
        <v>383</v>
      </c>
      <c r="B331" s="82">
        <v>665</v>
      </c>
      <c r="C331" s="82">
        <v>726</v>
      </c>
      <c r="D331" s="82">
        <v>708</v>
      </c>
      <c r="E331" s="82">
        <v>781</v>
      </c>
      <c r="F331" s="82">
        <v>416</v>
      </c>
      <c r="G331" s="82">
        <v>476</v>
      </c>
      <c r="H331" s="82">
        <v>467</v>
      </c>
      <c r="I331" s="82">
        <v>486</v>
      </c>
      <c r="J331" s="82">
        <v>0.6255639097744361</v>
      </c>
      <c r="K331" s="82">
        <v>0.65564738292011016</v>
      </c>
      <c r="L331" s="82">
        <v>0.65960451977401124</v>
      </c>
      <c r="M331" s="82">
        <v>0.62227912932138285</v>
      </c>
      <c r="N331" s="82">
        <v>0.64745116722248686</v>
      </c>
      <c r="O331" s="82">
        <v>0.64514672686230246</v>
      </c>
    </row>
    <row r="332" spans="1:15">
      <c r="A332" s="82" t="s">
        <v>88</v>
      </c>
      <c r="B332" s="82">
        <v>3184</v>
      </c>
      <c r="C332" s="82">
        <v>3391</v>
      </c>
      <c r="D332" s="82">
        <v>3347</v>
      </c>
      <c r="E332" s="82">
        <v>2958</v>
      </c>
      <c r="F332" s="82">
        <v>2597</v>
      </c>
      <c r="G332" s="82">
        <v>2834</v>
      </c>
      <c r="H332" s="82">
        <v>2743</v>
      </c>
      <c r="I332" s="82">
        <v>2479</v>
      </c>
      <c r="J332" s="82">
        <v>0.81564070351758799</v>
      </c>
      <c r="K332" s="82">
        <v>0.83574166912415215</v>
      </c>
      <c r="L332" s="82">
        <v>0.81953988646549147</v>
      </c>
      <c r="M332" s="82">
        <v>0.83806626098715353</v>
      </c>
      <c r="N332" s="82">
        <v>0.8238258415642008</v>
      </c>
      <c r="O332" s="82">
        <v>0.83085808580858089</v>
      </c>
    </row>
    <row r="333" spans="1:15">
      <c r="A333" s="82" t="s">
        <v>89</v>
      </c>
      <c r="B333" s="82">
        <v>2820</v>
      </c>
      <c r="C333" s="82">
        <v>2625</v>
      </c>
      <c r="D333" s="82">
        <v>2768</v>
      </c>
      <c r="E333" s="82">
        <v>2464</v>
      </c>
      <c r="F333" s="82">
        <v>1965</v>
      </c>
      <c r="G333" s="82">
        <v>1998</v>
      </c>
      <c r="H333" s="82">
        <v>2136</v>
      </c>
      <c r="I333" s="82">
        <v>1890</v>
      </c>
      <c r="J333" s="82">
        <v>0.69680851063829785</v>
      </c>
      <c r="K333" s="82">
        <v>0.76114285714285712</v>
      </c>
      <c r="L333" s="82">
        <v>0.77167630057803471</v>
      </c>
      <c r="M333" s="82">
        <v>0.76704545454545459</v>
      </c>
      <c r="N333" s="82">
        <v>0.74260319006453179</v>
      </c>
      <c r="O333" s="82">
        <v>0.766704849179076</v>
      </c>
    </row>
    <row r="334" spans="1:15">
      <c r="A334" s="82" t="s">
        <v>384</v>
      </c>
      <c r="B334" s="82">
        <v>923</v>
      </c>
      <c r="C334" s="82">
        <v>1148</v>
      </c>
      <c r="D334" s="82">
        <v>1194</v>
      </c>
      <c r="E334" s="82">
        <v>1227</v>
      </c>
      <c r="F334" s="82">
        <v>591</v>
      </c>
      <c r="G334" s="82">
        <v>737</v>
      </c>
      <c r="H334" s="82">
        <v>735</v>
      </c>
      <c r="I334" s="82">
        <v>792</v>
      </c>
      <c r="J334" s="82">
        <v>0.64030335861321774</v>
      </c>
      <c r="K334" s="82">
        <v>0.64198606271777003</v>
      </c>
      <c r="L334" s="82">
        <v>0.61557788944723613</v>
      </c>
      <c r="M334" s="82">
        <v>0.6454767726161369</v>
      </c>
      <c r="N334" s="82">
        <v>0.63185298621745789</v>
      </c>
      <c r="O334" s="82">
        <v>0.63435135892406835</v>
      </c>
    </row>
    <row r="335" spans="1:15">
      <c r="A335" s="82" t="s">
        <v>385</v>
      </c>
    </row>
    <row r="336" spans="1:15">
      <c r="A336" s="82" t="s">
        <v>386</v>
      </c>
      <c r="B336" s="82">
        <v>4673</v>
      </c>
      <c r="C336" s="82">
        <v>5085</v>
      </c>
      <c r="D336" s="82">
        <v>4557</v>
      </c>
      <c r="E336" s="82">
        <v>5010</v>
      </c>
      <c r="F336" s="82">
        <v>3766</v>
      </c>
      <c r="G336" s="82">
        <v>4068</v>
      </c>
      <c r="H336" s="82">
        <v>3648</v>
      </c>
      <c r="I336" s="82">
        <v>3901</v>
      </c>
      <c r="J336" s="82">
        <v>0.80590627006205862</v>
      </c>
      <c r="K336" s="82">
        <v>0.8</v>
      </c>
      <c r="L336" s="82">
        <v>0.80052666227781433</v>
      </c>
      <c r="M336" s="82">
        <v>0.77864271457085832</v>
      </c>
      <c r="N336" s="82">
        <v>0.8020957038071953</v>
      </c>
      <c r="O336" s="82">
        <v>0.79286104286104286</v>
      </c>
    </row>
    <row r="337" spans="1:15">
      <c r="A337" s="82" t="s">
        <v>387</v>
      </c>
      <c r="B337" s="82">
        <v>1250</v>
      </c>
      <c r="C337" s="82">
        <v>1219</v>
      </c>
      <c r="D337" s="82">
        <v>1549</v>
      </c>
      <c r="E337" s="82">
        <v>1423</v>
      </c>
      <c r="F337" s="82">
        <v>893</v>
      </c>
      <c r="G337" s="82">
        <v>929</v>
      </c>
      <c r="H337" s="82">
        <v>1149</v>
      </c>
      <c r="I337" s="82">
        <v>1025</v>
      </c>
      <c r="J337" s="82">
        <v>0.71440000000000003</v>
      </c>
      <c r="K337" s="82">
        <v>0.76210008203445445</v>
      </c>
      <c r="L337" s="82">
        <v>0.74176888315041967</v>
      </c>
      <c r="M337" s="82">
        <v>0.72030920590302183</v>
      </c>
      <c r="N337" s="82">
        <v>0.7394225983076157</v>
      </c>
      <c r="O337" s="82">
        <v>0.7403960868527798</v>
      </c>
    </row>
    <row r="338" spans="1:15">
      <c r="A338" s="82" t="s">
        <v>388</v>
      </c>
      <c r="B338" s="82">
        <v>916</v>
      </c>
      <c r="C338" s="82">
        <v>930</v>
      </c>
      <c r="D338" s="82">
        <v>1008</v>
      </c>
      <c r="E338" s="82">
        <v>975</v>
      </c>
      <c r="F338" s="82">
        <v>679</v>
      </c>
      <c r="G338" s="82">
        <v>655</v>
      </c>
      <c r="H338" s="82">
        <v>752</v>
      </c>
      <c r="I338" s="82">
        <v>701</v>
      </c>
      <c r="J338" s="82">
        <v>0.74126637554585151</v>
      </c>
      <c r="K338" s="82">
        <v>0.70430107526881724</v>
      </c>
      <c r="L338" s="82">
        <v>0.74603174603174605</v>
      </c>
      <c r="M338" s="82">
        <v>0.71897435897435902</v>
      </c>
      <c r="N338" s="82">
        <v>0.73090399439383325</v>
      </c>
      <c r="O338" s="82">
        <v>0.72365259182972885</v>
      </c>
    </row>
    <row r="339" spans="1:15">
      <c r="A339" s="82" t="s">
        <v>389</v>
      </c>
      <c r="B339" s="82">
        <v>1948</v>
      </c>
      <c r="C339" s="82">
        <v>1807</v>
      </c>
      <c r="D339" s="82">
        <v>1636</v>
      </c>
      <c r="E339" s="82">
        <v>1746</v>
      </c>
      <c r="F339" s="82">
        <v>1425</v>
      </c>
      <c r="G339" s="82">
        <v>1330</v>
      </c>
      <c r="H339" s="82">
        <v>1191</v>
      </c>
      <c r="I339" s="82">
        <v>1246</v>
      </c>
      <c r="J339" s="82">
        <v>0.73151950718685832</v>
      </c>
      <c r="K339" s="82">
        <v>0.73602656336469285</v>
      </c>
      <c r="L339" s="82">
        <v>0.72799511002444983</v>
      </c>
      <c r="M339" s="82">
        <v>0.71363115693012602</v>
      </c>
      <c r="N339" s="82">
        <v>0.73196067519940644</v>
      </c>
      <c r="O339" s="82">
        <v>0.72595875891308537</v>
      </c>
    </row>
    <row r="340" spans="1:15">
      <c r="A340" s="82" t="s">
        <v>390</v>
      </c>
      <c r="B340" s="82">
        <v>2416</v>
      </c>
      <c r="C340" s="82">
        <v>2582</v>
      </c>
      <c r="D340" s="82">
        <v>2565</v>
      </c>
      <c r="E340" s="82">
        <v>2485</v>
      </c>
      <c r="F340" s="82">
        <v>1740</v>
      </c>
      <c r="G340" s="82">
        <v>1902</v>
      </c>
      <c r="H340" s="82">
        <v>1890</v>
      </c>
      <c r="I340" s="82">
        <v>1817</v>
      </c>
      <c r="J340" s="82">
        <v>0.7201986754966887</v>
      </c>
      <c r="K340" s="82">
        <v>0.73663826491092177</v>
      </c>
      <c r="L340" s="82">
        <v>0.73684210526315785</v>
      </c>
      <c r="M340" s="82">
        <v>0.7311871227364185</v>
      </c>
      <c r="N340" s="82">
        <v>0.73145577151923835</v>
      </c>
      <c r="O340" s="82">
        <v>0.73493186582809222</v>
      </c>
    </row>
    <row r="341" spans="1:15">
      <c r="A341" s="82" t="s">
        <v>391</v>
      </c>
      <c r="B341" s="82">
        <v>3473</v>
      </c>
      <c r="C341" s="82">
        <v>3804</v>
      </c>
      <c r="D341" s="82">
        <v>3163</v>
      </c>
      <c r="E341" s="82">
        <v>3352</v>
      </c>
      <c r="F341" s="82">
        <v>2550</v>
      </c>
      <c r="G341" s="82">
        <v>2756</v>
      </c>
      <c r="H341" s="82">
        <v>2404</v>
      </c>
      <c r="I341" s="82">
        <v>2494</v>
      </c>
      <c r="J341" s="82">
        <v>0.73423553124100205</v>
      </c>
      <c r="K341" s="82">
        <v>0.72450052576235546</v>
      </c>
      <c r="L341" s="82">
        <v>0.76003793866582359</v>
      </c>
      <c r="M341" s="82">
        <v>0.7440334128878282</v>
      </c>
      <c r="N341" s="82">
        <v>0.7385057471264368</v>
      </c>
      <c r="O341" s="82">
        <v>0.74173854055625543</v>
      </c>
    </row>
    <row r="342" spans="1:15">
      <c r="A342" s="82" t="s">
        <v>392</v>
      </c>
      <c r="B342" s="82">
        <v>1216</v>
      </c>
      <c r="C342" s="82">
        <v>1315</v>
      </c>
      <c r="D342" s="82">
        <v>1280</v>
      </c>
      <c r="E342" s="82">
        <v>1186</v>
      </c>
      <c r="F342" s="82">
        <v>879</v>
      </c>
      <c r="G342" s="82">
        <v>915</v>
      </c>
      <c r="H342" s="82">
        <v>891</v>
      </c>
      <c r="I342" s="82">
        <v>864</v>
      </c>
      <c r="J342" s="82">
        <v>0.72286184210526316</v>
      </c>
      <c r="K342" s="82">
        <v>0.69581749049429653</v>
      </c>
      <c r="L342" s="82">
        <v>0.69609374999999996</v>
      </c>
      <c r="M342" s="82">
        <v>0.72849915682967958</v>
      </c>
      <c r="N342" s="82">
        <v>0.70453949094725798</v>
      </c>
      <c r="O342" s="82">
        <v>0.70616239090187782</v>
      </c>
    </row>
    <row r="343" spans="1:15">
      <c r="A343" s="82" t="s">
        <v>393</v>
      </c>
      <c r="D343" s="82">
        <v>2735</v>
      </c>
      <c r="E343" s="82">
        <v>2720</v>
      </c>
      <c r="H343" s="82">
        <v>2127</v>
      </c>
      <c r="I343" s="82">
        <v>2076</v>
      </c>
      <c r="L343" s="82">
        <v>0.77769652650822674</v>
      </c>
      <c r="M343" s="82">
        <v>0.76323529411764701</v>
      </c>
      <c r="N343" s="82">
        <v>0.77769652650822674</v>
      </c>
      <c r="O343" s="82">
        <v>0.77048579285059582</v>
      </c>
    </row>
    <row r="344" spans="1:15">
      <c r="A344" s="82" t="s">
        <v>394</v>
      </c>
      <c r="C344" s="82">
        <v>1718</v>
      </c>
      <c r="D344" s="82">
        <v>1865</v>
      </c>
      <c r="E344" s="82">
        <v>3410</v>
      </c>
      <c r="G344" s="82">
        <v>1269</v>
      </c>
      <c r="H344" s="82">
        <v>1396</v>
      </c>
      <c r="I344" s="82">
        <v>2616</v>
      </c>
      <c r="K344" s="82">
        <v>0.73864959254947615</v>
      </c>
      <c r="L344" s="82">
        <v>0.74852546916890084</v>
      </c>
      <c r="M344" s="82">
        <v>0.7671554252199414</v>
      </c>
      <c r="N344" s="82">
        <v>0.74379012001116385</v>
      </c>
      <c r="O344" s="82">
        <v>0.75518375518375513</v>
      </c>
    </row>
    <row r="345" spans="1:15">
      <c r="A345" s="82" t="s">
        <v>430</v>
      </c>
      <c r="C345" s="82">
        <v>1353</v>
      </c>
      <c r="D345" s="82">
        <v>794</v>
      </c>
      <c r="E345" s="82">
        <v>1652</v>
      </c>
      <c r="G345" s="82">
        <v>1053</v>
      </c>
      <c r="H345" s="82">
        <v>611</v>
      </c>
      <c r="I345" s="82">
        <v>1261</v>
      </c>
      <c r="K345" s="82">
        <v>0.7782705099778271</v>
      </c>
      <c r="L345" s="82">
        <v>0.76952141057934509</v>
      </c>
      <c r="M345" s="82">
        <v>0.76331719128329301</v>
      </c>
      <c r="N345" s="82">
        <v>0.77503493246390309</v>
      </c>
      <c r="O345" s="82">
        <v>0.76993945775203998</v>
      </c>
    </row>
    <row r="346" spans="1:15">
      <c r="A346" s="82" t="s">
        <v>93</v>
      </c>
      <c r="B346" s="82">
        <v>2377</v>
      </c>
      <c r="C346" s="82">
        <v>2600</v>
      </c>
      <c r="D346" s="82">
        <v>2624</v>
      </c>
      <c r="E346" s="82">
        <v>2743</v>
      </c>
      <c r="F346" s="82">
        <v>2300</v>
      </c>
      <c r="G346" s="82">
        <v>1820</v>
      </c>
      <c r="H346" s="82">
        <v>1866</v>
      </c>
      <c r="I346" s="82">
        <v>1713</v>
      </c>
      <c r="J346" s="82">
        <v>0.96760622633571725</v>
      </c>
      <c r="K346" s="82">
        <v>0.7</v>
      </c>
      <c r="L346" s="82">
        <v>0.71112804878048785</v>
      </c>
      <c r="M346" s="82">
        <v>0.62449872402479034</v>
      </c>
      <c r="N346" s="82">
        <v>0.78752795684778321</v>
      </c>
      <c r="O346" s="82">
        <v>0.67767039036023602</v>
      </c>
    </row>
    <row r="347" spans="1:15">
      <c r="A347" s="82" t="s">
        <v>395</v>
      </c>
      <c r="B347" s="82">
        <v>1921</v>
      </c>
      <c r="C347" s="82">
        <v>1982</v>
      </c>
      <c r="D347" s="82">
        <v>2568</v>
      </c>
      <c r="E347" s="82">
        <v>2339</v>
      </c>
      <c r="F347" s="82">
        <v>1379</v>
      </c>
      <c r="G347" s="82">
        <v>1383</v>
      </c>
      <c r="H347" s="82">
        <v>1751</v>
      </c>
      <c r="I347" s="82">
        <v>1523</v>
      </c>
      <c r="J347" s="82">
        <v>0.71785528370640295</v>
      </c>
      <c r="K347" s="82">
        <v>0.69778002018163476</v>
      </c>
      <c r="L347" s="82">
        <v>0.68185358255451711</v>
      </c>
      <c r="M347" s="82">
        <v>0.65113296280461741</v>
      </c>
      <c r="N347" s="82">
        <v>0.69741925513830938</v>
      </c>
      <c r="O347" s="82">
        <v>0.67600522572216581</v>
      </c>
    </row>
  </sheetData>
  <pageMargins left="0.75" right="0.75" top="1" bottom="1" header="0.5" footer="0.5"/>
  <headerFooter alignWithMargins="0">
    <oddHeader>&amp;A</oddHeader>
    <oddFooter>Page &amp;P</oddFooter>
  </headerFooter>
</worksheet>
</file>

<file path=xl/worksheets/sheet51.xml><?xml version="1.0" encoding="utf-8"?>
<worksheet xmlns="http://schemas.openxmlformats.org/spreadsheetml/2006/main" xmlns:r="http://schemas.openxmlformats.org/officeDocument/2006/relationships">
  <dimension ref="A1:M361"/>
  <sheetViews>
    <sheetView workbookViewId="0">
      <selection activeCell="E1" sqref="E1"/>
    </sheetView>
  </sheetViews>
  <sheetFormatPr defaultRowHeight="15"/>
  <cols>
    <col min="1" max="16384" width="9.140625" style="82"/>
  </cols>
  <sheetData>
    <row r="1" spans="1:13">
      <c r="A1" s="82" t="s">
        <v>94</v>
      </c>
      <c r="B1" s="82" t="s">
        <v>402</v>
      </c>
      <c r="C1" s="82" t="s">
        <v>403</v>
      </c>
      <c r="D1" s="82" t="s">
        <v>404</v>
      </c>
      <c r="E1" s="82" t="s">
        <v>818</v>
      </c>
      <c r="F1" s="82" t="s">
        <v>405</v>
      </c>
      <c r="G1" s="82" t="s">
        <v>406</v>
      </c>
      <c r="H1" s="82" t="s">
        <v>407</v>
      </c>
      <c r="I1" s="82" t="s">
        <v>819</v>
      </c>
      <c r="J1" s="82" t="s">
        <v>408</v>
      </c>
      <c r="K1" s="82" t="s">
        <v>409</v>
      </c>
      <c r="L1" s="82" t="s">
        <v>410</v>
      </c>
      <c r="M1" s="82" t="s">
        <v>820</v>
      </c>
    </row>
    <row r="2" spans="1:13">
      <c r="A2" s="82" t="s">
        <v>109</v>
      </c>
      <c r="B2" s="82">
        <v>14747</v>
      </c>
      <c r="C2" s="82">
        <v>15175</v>
      </c>
      <c r="D2" s="82">
        <v>15587</v>
      </c>
      <c r="E2" s="82">
        <v>16515</v>
      </c>
      <c r="F2" s="82">
        <v>16560.5</v>
      </c>
      <c r="G2" s="82">
        <v>17055</v>
      </c>
      <c r="H2" s="82">
        <v>17569.5</v>
      </c>
      <c r="I2" s="82">
        <v>18692.5</v>
      </c>
      <c r="J2" s="82">
        <v>3627</v>
      </c>
      <c r="K2" s="82">
        <v>3760</v>
      </c>
      <c r="L2" s="82">
        <v>3965</v>
      </c>
      <c r="M2" s="82">
        <v>4355</v>
      </c>
    </row>
    <row r="3" spans="1:13">
      <c r="A3" s="82" t="s">
        <v>110</v>
      </c>
      <c r="B3" s="82">
        <v>337</v>
      </c>
      <c r="C3" s="82">
        <v>312</v>
      </c>
      <c r="D3" s="82">
        <v>361</v>
      </c>
      <c r="E3" s="82">
        <v>378</v>
      </c>
      <c r="F3" s="82">
        <v>476</v>
      </c>
      <c r="G3" s="82">
        <v>438</v>
      </c>
      <c r="H3" s="82">
        <v>511.5</v>
      </c>
      <c r="I3" s="82">
        <v>536.5</v>
      </c>
      <c r="J3" s="82">
        <v>278</v>
      </c>
      <c r="K3" s="82">
        <v>252</v>
      </c>
      <c r="L3" s="82">
        <v>301</v>
      </c>
      <c r="M3" s="82">
        <v>317</v>
      </c>
    </row>
    <row r="4" spans="1:13">
      <c r="A4" s="82" t="s">
        <v>111</v>
      </c>
      <c r="B4" s="82">
        <v>880</v>
      </c>
      <c r="C4" s="82">
        <v>778</v>
      </c>
      <c r="D4" s="82">
        <v>868</v>
      </c>
      <c r="E4" s="82">
        <v>752</v>
      </c>
      <c r="F4" s="82">
        <v>1043.5</v>
      </c>
      <c r="G4" s="82">
        <v>921.5</v>
      </c>
      <c r="H4" s="82">
        <v>1018</v>
      </c>
      <c r="I4" s="82">
        <v>889.5</v>
      </c>
      <c r="J4" s="82">
        <v>327</v>
      </c>
      <c r="K4" s="82">
        <v>287</v>
      </c>
      <c r="L4" s="82">
        <v>300</v>
      </c>
      <c r="M4" s="82">
        <v>275</v>
      </c>
    </row>
    <row r="5" spans="1:13">
      <c r="A5" s="82" t="s">
        <v>112</v>
      </c>
      <c r="B5" s="82">
        <v>795</v>
      </c>
      <c r="C5" s="82">
        <v>859</v>
      </c>
      <c r="D5" s="82">
        <v>864</v>
      </c>
      <c r="E5" s="82">
        <v>789</v>
      </c>
      <c r="F5" s="82">
        <v>848.5</v>
      </c>
      <c r="G5" s="82">
        <v>910.5</v>
      </c>
      <c r="H5" s="82">
        <v>925.5</v>
      </c>
      <c r="I5" s="82">
        <v>845</v>
      </c>
      <c r="J5" s="82">
        <v>107</v>
      </c>
      <c r="K5" s="82">
        <v>103</v>
      </c>
      <c r="L5" s="82">
        <v>123</v>
      </c>
      <c r="M5" s="82">
        <v>112</v>
      </c>
    </row>
    <row r="6" spans="1:13">
      <c r="A6" s="82" t="s">
        <v>113</v>
      </c>
      <c r="B6" s="82">
        <v>1048</v>
      </c>
      <c r="C6" s="82">
        <v>1068</v>
      </c>
      <c r="D6" s="82">
        <v>1246</v>
      </c>
      <c r="E6" s="82">
        <v>1329</v>
      </c>
      <c r="F6" s="82">
        <v>1117.5</v>
      </c>
      <c r="G6" s="82">
        <v>1140.5</v>
      </c>
      <c r="H6" s="82">
        <v>1307</v>
      </c>
      <c r="I6" s="82">
        <v>1418.5</v>
      </c>
      <c r="J6" s="82">
        <v>139</v>
      </c>
      <c r="K6" s="82">
        <v>145</v>
      </c>
      <c r="L6" s="82">
        <v>122</v>
      </c>
      <c r="M6" s="82">
        <v>179</v>
      </c>
    </row>
    <row r="7" spans="1:13">
      <c r="A7" s="82" t="s">
        <v>114</v>
      </c>
      <c r="B7" s="82">
        <v>3758</v>
      </c>
      <c r="C7" s="82">
        <v>4042</v>
      </c>
      <c r="D7" s="82">
        <v>4027</v>
      </c>
      <c r="E7" s="82">
        <v>4526</v>
      </c>
      <c r="F7" s="82">
        <v>3914.5</v>
      </c>
      <c r="G7" s="82">
        <v>4193.5</v>
      </c>
      <c r="H7" s="82">
        <v>4208</v>
      </c>
      <c r="I7" s="82">
        <v>4754.5</v>
      </c>
      <c r="J7" s="82">
        <v>313</v>
      </c>
      <c r="K7" s="82">
        <v>303</v>
      </c>
      <c r="L7" s="82">
        <v>362</v>
      </c>
      <c r="M7" s="82">
        <v>457</v>
      </c>
    </row>
    <row r="8" spans="1:13">
      <c r="A8" s="82" t="s">
        <v>115</v>
      </c>
      <c r="B8" s="82">
        <v>15736</v>
      </c>
      <c r="C8" s="82">
        <v>16529</v>
      </c>
      <c r="D8" s="82">
        <v>18266</v>
      </c>
      <c r="E8" s="82">
        <v>19173</v>
      </c>
      <c r="F8" s="82">
        <v>16987.5</v>
      </c>
      <c r="G8" s="82">
        <v>17920</v>
      </c>
      <c r="H8" s="82">
        <v>19700.5</v>
      </c>
      <c r="I8" s="82">
        <v>20850.5</v>
      </c>
      <c r="J8" s="82">
        <v>2503</v>
      </c>
      <c r="K8" s="82">
        <v>2782</v>
      </c>
      <c r="L8" s="82">
        <v>2869</v>
      </c>
      <c r="M8" s="82">
        <v>3355</v>
      </c>
    </row>
    <row r="9" spans="1:13">
      <c r="A9" s="82" t="s">
        <v>116</v>
      </c>
      <c r="B9" s="82">
        <v>2174</v>
      </c>
      <c r="C9" s="82">
        <v>2673</v>
      </c>
      <c r="D9" s="82">
        <v>3573</v>
      </c>
      <c r="E9" s="82">
        <v>4043</v>
      </c>
      <c r="F9" s="82">
        <v>2321</v>
      </c>
      <c r="G9" s="82">
        <v>2831</v>
      </c>
      <c r="H9" s="82">
        <v>3755</v>
      </c>
      <c r="I9" s="82">
        <v>4216</v>
      </c>
      <c r="J9" s="82">
        <v>294</v>
      </c>
      <c r="K9" s="82">
        <v>316</v>
      </c>
      <c r="L9" s="82">
        <v>364</v>
      </c>
      <c r="M9" s="82">
        <v>346</v>
      </c>
    </row>
    <row r="10" spans="1:13">
      <c r="A10" s="82" t="s">
        <v>117</v>
      </c>
      <c r="C10" s="82">
        <v>1346</v>
      </c>
      <c r="D10" s="82">
        <v>1534</v>
      </c>
      <c r="E10" s="82">
        <v>1334</v>
      </c>
      <c r="G10" s="82">
        <v>1402</v>
      </c>
      <c r="H10" s="82">
        <v>1594</v>
      </c>
      <c r="I10" s="82">
        <v>1391.5</v>
      </c>
      <c r="K10" s="82">
        <v>112</v>
      </c>
      <c r="L10" s="82">
        <v>120</v>
      </c>
      <c r="M10" s="82">
        <v>115</v>
      </c>
    </row>
    <row r="11" spans="1:13">
      <c r="A11" s="82" t="s">
        <v>118</v>
      </c>
      <c r="C11" s="82">
        <v>5613</v>
      </c>
      <c r="D11" s="82">
        <v>5865</v>
      </c>
      <c r="E11" s="82">
        <v>6096</v>
      </c>
      <c r="G11" s="82">
        <v>6433</v>
      </c>
      <c r="H11" s="82">
        <v>6765.5</v>
      </c>
      <c r="I11" s="82">
        <v>7082.5</v>
      </c>
      <c r="K11" s="82">
        <v>1640</v>
      </c>
      <c r="L11" s="82">
        <v>1801</v>
      </c>
      <c r="M11" s="82">
        <v>1973</v>
      </c>
    </row>
    <row r="12" spans="1:13">
      <c r="A12" s="82" t="s">
        <v>119</v>
      </c>
      <c r="B12" s="82">
        <v>5364</v>
      </c>
      <c r="F12" s="82">
        <v>6132.5</v>
      </c>
      <c r="J12" s="82">
        <v>1537</v>
      </c>
    </row>
    <row r="13" spans="1:13">
      <c r="A13" s="82" t="s">
        <v>652</v>
      </c>
      <c r="E13" s="82">
        <v>874</v>
      </c>
      <c r="I13" s="82">
        <v>913.5</v>
      </c>
      <c r="M13" s="82">
        <v>79</v>
      </c>
    </row>
    <row r="14" spans="1:13">
      <c r="A14" s="82" t="s">
        <v>120</v>
      </c>
      <c r="B14" s="82">
        <v>4500</v>
      </c>
      <c r="C14" s="82">
        <v>4749</v>
      </c>
      <c r="D14" s="82">
        <v>5057</v>
      </c>
      <c r="E14" s="82">
        <v>5056</v>
      </c>
      <c r="F14" s="82">
        <v>4680</v>
      </c>
      <c r="G14" s="82">
        <v>4957</v>
      </c>
      <c r="H14" s="82">
        <v>5275</v>
      </c>
      <c r="I14" s="82">
        <v>5283</v>
      </c>
      <c r="J14" s="82">
        <v>360</v>
      </c>
      <c r="K14" s="82">
        <v>416</v>
      </c>
      <c r="L14" s="82">
        <v>436</v>
      </c>
      <c r="M14" s="82">
        <v>454</v>
      </c>
    </row>
    <row r="15" spans="1:13">
      <c r="A15" s="82" t="s">
        <v>121</v>
      </c>
      <c r="B15" s="82">
        <v>2005</v>
      </c>
      <c r="C15" s="82">
        <v>2111</v>
      </c>
      <c r="D15" s="82">
        <v>2178</v>
      </c>
      <c r="E15" s="82">
        <v>2158</v>
      </c>
      <c r="F15" s="82">
        <v>2091.5</v>
      </c>
      <c r="G15" s="82">
        <v>2220.5</v>
      </c>
      <c r="H15" s="82">
        <v>2293</v>
      </c>
      <c r="I15" s="82">
        <v>2260</v>
      </c>
      <c r="J15" s="82">
        <v>173</v>
      </c>
      <c r="K15" s="82">
        <v>219</v>
      </c>
      <c r="L15" s="82">
        <v>230</v>
      </c>
      <c r="M15" s="82">
        <v>204</v>
      </c>
    </row>
    <row r="16" spans="1:13">
      <c r="A16" s="82" t="s">
        <v>122</v>
      </c>
      <c r="B16" s="82">
        <v>3374</v>
      </c>
      <c r="C16" s="82">
        <v>3210</v>
      </c>
      <c r="D16" s="82">
        <v>3560</v>
      </c>
      <c r="E16" s="82">
        <v>3829</v>
      </c>
      <c r="F16" s="82">
        <v>3655.5</v>
      </c>
      <c r="G16" s="82">
        <v>3423.5</v>
      </c>
      <c r="H16" s="82">
        <v>3799.5</v>
      </c>
      <c r="I16" s="82">
        <v>4085.5</v>
      </c>
      <c r="J16" s="82">
        <v>563</v>
      </c>
      <c r="K16" s="82">
        <v>427</v>
      </c>
      <c r="L16" s="82">
        <v>479</v>
      </c>
      <c r="M16" s="82">
        <v>513</v>
      </c>
    </row>
    <row r="17" spans="1:13">
      <c r="A17" s="82" t="s">
        <v>33</v>
      </c>
      <c r="B17" s="82">
        <v>935</v>
      </c>
      <c r="C17" s="82">
        <v>889</v>
      </c>
      <c r="D17" s="82">
        <v>927</v>
      </c>
      <c r="E17" s="82">
        <v>981</v>
      </c>
      <c r="F17" s="82">
        <v>1014.5</v>
      </c>
      <c r="G17" s="82">
        <v>967</v>
      </c>
      <c r="H17" s="82">
        <v>1000.5</v>
      </c>
      <c r="I17" s="82">
        <v>1066.5</v>
      </c>
      <c r="J17" s="82">
        <v>159</v>
      </c>
      <c r="K17" s="82">
        <v>156</v>
      </c>
      <c r="L17" s="82">
        <v>147</v>
      </c>
      <c r="M17" s="82">
        <v>171</v>
      </c>
    </row>
    <row r="18" spans="1:13">
      <c r="A18" s="82" t="s">
        <v>123</v>
      </c>
      <c r="B18" s="82">
        <v>4550</v>
      </c>
      <c r="C18" s="82">
        <v>4215</v>
      </c>
      <c r="D18" s="82">
        <v>3949</v>
      </c>
      <c r="E18" s="82">
        <v>3911</v>
      </c>
      <c r="F18" s="82">
        <v>4787.5</v>
      </c>
      <c r="G18" s="82">
        <v>4456</v>
      </c>
      <c r="H18" s="82">
        <v>4182</v>
      </c>
      <c r="I18" s="82">
        <v>4132.5</v>
      </c>
      <c r="J18" s="82">
        <v>475</v>
      </c>
      <c r="K18" s="82">
        <v>482</v>
      </c>
      <c r="L18" s="82">
        <v>466</v>
      </c>
      <c r="M18" s="82">
        <v>443</v>
      </c>
    </row>
    <row r="19" spans="1:13">
      <c r="A19" s="82" t="s">
        <v>124</v>
      </c>
      <c r="B19" s="82">
        <v>2367</v>
      </c>
      <c r="C19" s="82">
        <v>2664</v>
      </c>
      <c r="D19" s="82">
        <v>2993</v>
      </c>
      <c r="E19" s="82">
        <v>2894</v>
      </c>
      <c r="F19" s="82">
        <v>2764</v>
      </c>
      <c r="G19" s="82">
        <v>3095</v>
      </c>
      <c r="H19" s="82">
        <v>3405.5</v>
      </c>
      <c r="I19" s="82">
        <v>3244.5</v>
      </c>
      <c r="J19" s="82">
        <v>794</v>
      </c>
      <c r="K19" s="82">
        <v>862</v>
      </c>
      <c r="L19" s="82">
        <v>825</v>
      </c>
      <c r="M19" s="82">
        <v>701</v>
      </c>
    </row>
    <row r="20" spans="1:13">
      <c r="A20" s="82" t="s">
        <v>34</v>
      </c>
      <c r="B20" s="82">
        <v>2193</v>
      </c>
      <c r="F20" s="82">
        <v>2285</v>
      </c>
      <c r="J20" s="82">
        <v>184</v>
      </c>
    </row>
    <row r="21" spans="1:13">
      <c r="A21" s="82" t="s">
        <v>125</v>
      </c>
      <c r="B21" s="82">
        <v>1047</v>
      </c>
      <c r="C21" s="82">
        <v>1238</v>
      </c>
      <c r="D21" s="82">
        <v>1393</v>
      </c>
      <c r="E21" s="82">
        <v>1852</v>
      </c>
      <c r="F21" s="82">
        <v>1146</v>
      </c>
      <c r="G21" s="82">
        <v>1342.5</v>
      </c>
      <c r="H21" s="82">
        <v>1522.5</v>
      </c>
      <c r="I21" s="82">
        <v>2028.5</v>
      </c>
      <c r="J21" s="82">
        <v>198</v>
      </c>
      <c r="K21" s="82">
        <v>209</v>
      </c>
      <c r="L21" s="82">
        <v>259</v>
      </c>
      <c r="M21" s="82">
        <v>353</v>
      </c>
    </row>
    <row r="22" spans="1:13">
      <c r="A22" s="82" t="s">
        <v>126</v>
      </c>
      <c r="C22" s="82">
        <v>4658</v>
      </c>
      <c r="D22" s="82">
        <v>5133</v>
      </c>
      <c r="E22" s="82">
        <v>5284</v>
      </c>
      <c r="G22" s="82">
        <v>4844</v>
      </c>
      <c r="H22" s="82">
        <v>5326.5</v>
      </c>
      <c r="I22" s="82">
        <v>5506</v>
      </c>
      <c r="K22" s="82">
        <v>372</v>
      </c>
      <c r="L22" s="82">
        <v>387</v>
      </c>
      <c r="M22" s="82">
        <v>444</v>
      </c>
    </row>
    <row r="23" spans="1:13">
      <c r="A23" s="82" t="s">
        <v>127</v>
      </c>
      <c r="B23" s="82">
        <v>121</v>
      </c>
      <c r="C23" s="82">
        <v>126</v>
      </c>
      <c r="D23" s="82">
        <v>111</v>
      </c>
      <c r="E23" s="82">
        <v>138</v>
      </c>
      <c r="F23" s="82">
        <v>121</v>
      </c>
      <c r="G23" s="82">
        <v>126</v>
      </c>
      <c r="H23" s="82">
        <v>111</v>
      </c>
      <c r="I23" s="82">
        <v>138</v>
      </c>
      <c r="J23" s="82">
        <v>0</v>
      </c>
      <c r="K23" s="82">
        <v>0</v>
      </c>
      <c r="L23" s="82">
        <v>0</v>
      </c>
      <c r="M23" s="82">
        <v>0</v>
      </c>
    </row>
    <row r="24" spans="1:13">
      <c r="A24" s="82" t="s">
        <v>35</v>
      </c>
      <c r="E24" s="82">
        <v>4485</v>
      </c>
      <c r="I24" s="82">
        <v>5218.5</v>
      </c>
      <c r="M24" s="82">
        <v>1467</v>
      </c>
    </row>
    <row r="25" spans="1:13">
      <c r="A25" s="82" t="s">
        <v>837</v>
      </c>
      <c r="E25" s="82">
        <v>3699</v>
      </c>
      <c r="I25" s="82">
        <v>3935.5</v>
      </c>
      <c r="M25" s="82">
        <v>473</v>
      </c>
    </row>
    <row r="26" spans="1:13">
      <c r="A26" s="82" t="s">
        <v>36</v>
      </c>
      <c r="B26" s="82">
        <v>4452</v>
      </c>
      <c r="C26" s="82">
        <v>4483</v>
      </c>
      <c r="D26" s="82">
        <v>4483</v>
      </c>
      <c r="E26" s="82">
        <v>4543</v>
      </c>
      <c r="F26" s="82">
        <v>4737.5</v>
      </c>
      <c r="G26" s="82">
        <v>4787</v>
      </c>
      <c r="H26" s="82">
        <v>4819</v>
      </c>
      <c r="I26" s="82">
        <v>4893.5</v>
      </c>
      <c r="J26" s="82">
        <v>571</v>
      </c>
      <c r="K26" s="82">
        <v>608</v>
      </c>
      <c r="L26" s="82">
        <v>672</v>
      </c>
      <c r="M26" s="82">
        <v>701</v>
      </c>
    </row>
    <row r="27" spans="1:13">
      <c r="A27" s="82" t="s">
        <v>128</v>
      </c>
      <c r="B27" s="82">
        <v>8218</v>
      </c>
      <c r="C27" s="82">
        <v>8159</v>
      </c>
      <c r="D27" s="82">
        <v>8761</v>
      </c>
      <c r="E27" s="82">
        <v>8628</v>
      </c>
      <c r="F27" s="82">
        <v>8566.5</v>
      </c>
      <c r="G27" s="82">
        <v>8518.5</v>
      </c>
      <c r="H27" s="82">
        <v>9154.5</v>
      </c>
      <c r="I27" s="82">
        <v>9015</v>
      </c>
      <c r="J27" s="82">
        <v>697</v>
      </c>
      <c r="K27" s="82">
        <v>719</v>
      </c>
      <c r="L27" s="82">
        <v>787</v>
      </c>
      <c r="M27" s="82">
        <v>774</v>
      </c>
    </row>
    <row r="28" spans="1:13">
      <c r="A28" s="82" t="s">
        <v>129</v>
      </c>
      <c r="B28" s="82">
        <v>8828</v>
      </c>
      <c r="C28" s="82">
        <v>9186</v>
      </c>
      <c r="D28" s="82">
        <v>9106</v>
      </c>
      <c r="E28" s="82">
        <v>8378</v>
      </c>
      <c r="F28" s="82">
        <v>9518.5</v>
      </c>
      <c r="G28" s="82">
        <v>9861.5</v>
      </c>
      <c r="H28" s="82">
        <v>9760</v>
      </c>
      <c r="I28" s="82">
        <v>8964</v>
      </c>
      <c r="J28" s="82">
        <v>1381</v>
      </c>
      <c r="K28" s="82">
        <v>1351</v>
      </c>
      <c r="L28" s="82">
        <v>1308</v>
      </c>
      <c r="M28" s="82">
        <v>1172</v>
      </c>
    </row>
    <row r="29" spans="1:13">
      <c r="A29" s="82" t="s">
        <v>130</v>
      </c>
      <c r="B29" s="82">
        <v>4066</v>
      </c>
      <c r="C29" s="82">
        <v>4448</v>
      </c>
      <c r="D29" s="82">
        <v>5341</v>
      </c>
      <c r="E29" s="82">
        <v>4044</v>
      </c>
      <c r="F29" s="82">
        <v>4331.5</v>
      </c>
      <c r="G29" s="82">
        <v>4733</v>
      </c>
      <c r="H29" s="82">
        <v>5711</v>
      </c>
      <c r="I29" s="82">
        <v>4359.5</v>
      </c>
      <c r="J29" s="82">
        <v>531</v>
      </c>
      <c r="K29" s="82">
        <v>570</v>
      </c>
      <c r="L29" s="82">
        <v>740</v>
      </c>
      <c r="M29" s="82">
        <v>631</v>
      </c>
    </row>
    <row r="30" spans="1:13">
      <c r="A30" s="82" t="s">
        <v>131</v>
      </c>
      <c r="C30" s="82">
        <v>8405</v>
      </c>
      <c r="D30" s="82">
        <v>8949</v>
      </c>
      <c r="E30" s="82">
        <v>8649</v>
      </c>
      <c r="G30" s="82">
        <v>8843</v>
      </c>
      <c r="H30" s="82">
        <v>9442.5</v>
      </c>
      <c r="I30" s="82">
        <v>9116</v>
      </c>
      <c r="K30" s="82">
        <v>876</v>
      </c>
      <c r="L30" s="82">
        <v>987</v>
      </c>
      <c r="M30" s="82">
        <v>934</v>
      </c>
    </row>
    <row r="31" spans="1:13">
      <c r="A31" s="82" t="s">
        <v>132</v>
      </c>
      <c r="B31" s="82">
        <v>6505</v>
      </c>
      <c r="C31" s="82">
        <v>6309</v>
      </c>
      <c r="D31" s="82">
        <v>6849</v>
      </c>
      <c r="E31" s="82">
        <v>6252</v>
      </c>
      <c r="F31" s="82">
        <v>6871.5</v>
      </c>
      <c r="G31" s="82">
        <v>6655.5</v>
      </c>
      <c r="H31" s="82">
        <v>7262</v>
      </c>
      <c r="I31" s="82">
        <v>6607.5</v>
      </c>
      <c r="J31" s="82">
        <v>733</v>
      </c>
      <c r="K31" s="82">
        <v>693</v>
      </c>
      <c r="L31" s="82">
        <v>826</v>
      </c>
      <c r="M31" s="82">
        <v>711</v>
      </c>
    </row>
    <row r="32" spans="1:13">
      <c r="A32" s="82" t="s">
        <v>133</v>
      </c>
      <c r="C32" s="82">
        <v>3546</v>
      </c>
      <c r="D32" s="82">
        <v>3822</v>
      </c>
      <c r="E32" s="82">
        <v>3857</v>
      </c>
      <c r="G32" s="82">
        <v>3666</v>
      </c>
      <c r="H32" s="82">
        <v>3954.5</v>
      </c>
      <c r="I32" s="82">
        <v>3998.5</v>
      </c>
      <c r="K32" s="82">
        <v>240</v>
      </c>
      <c r="L32" s="82">
        <v>265</v>
      </c>
      <c r="M32" s="82">
        <v>283</v>
      </c>
    </row>
    <row r="33" spans="1:13">
      <c r="A33" s="82" t="s">
        <v>134</v>
      </c>
      <c r="B33" s="82">
        <v>1705</v>
      </c>
      <c r="C33" s="82">
        <v>1714</v>
      </c>
      <c r="D33" s="82">
        <v>1844</v>
      </c>
      <c r="E33" s="82">
        <v>1928</v>
      </c>
      <c r="F33" s="82">
        <v>1777</v>
      </c>
      <c r="G33" s="82">
        <v>1795</v>
      </c>
      <c r="H33" s="82">
        <v>1925</v>
      </c>
      <c r="I33" s="82">
        <v>2027</v>
      </c>
      <c r="J33" s="82">
        <v>144</v>
      </c>
      <c r="K33" s="82">
        <v>162</v>
      </c>
      <c r="L33" s="82">
        <v>162</v>
      </c>
      <c r="M33" s="82">
        <v>198</v>
      </c>
    </row>
    <row r="34" spans="1:13">
      <c r="A34" s="82" t="s">
        <v>135</v>
      </c>
      <c r="B34" s="82">
        <v>2334</v>
      </c>
      <c r="C34" s="82">
        <v>2506</v>
      </c>
      <c r="D34" s="82">
        <v>2450</v>
      </c>
      <c r="E34" s="82">
        <v>2621</v>
      </c>
      <c r="F34" s="82">
        <v>2515.5</v>
      </c>
      <c r="G34" s="82">
        <v>2686</v>
      </c>
      <c r="H34" s="82">
        <v>2635.5</v>
      </c>
      <c r="I34" s="82">
        <v>2824</v>
      </c>
      <c r="J34" s="82">
        <v>363</v>
      </c>
      <c r="K34" s="82">
        <v>360</v>
      </c>
      <c r="L34" s="82">
        <v>371</v>
      </c>
      <c r="M34" s="82">
        <v>406</v>
      </c>
    </row>
    <row r="35" spans="1:13">
      <c r="A35" s="82" t="s">
        <v>136</v>
      </c>
      <c r="B35" s="82">
        <v>6215</v>
      </c>
      <c r="C35" s="82">
        <v>6363</v>
      </c>
      <c r="D35" s="82">
        <v>6313</v>
      </c>
      <c r="E35" s="82">
        <v>6693</v>
      </c>
      <c r="F35" s="82">
        <v>6537.5</v>
      </c>
      <c r="G35" s="82">
        <v>6676.5</v>
      </c>
      <c r="H35" s="82">
        <v>6693</v>
      </c>
      <c r="I35" s="82">
        <v>7079</v>
      </c>
      <c r="J35" s="82">
        <v>645</v>
      </c>
      <c r="K35" s="82">
        <v>627</v>
      </c>
      <c r="L35" s="82">
        <v>760</v>
      </c>
      <c r="M35" s="82">
        <v>772</v>
      </c>
    </row>
    <row r="36" spans="1:13">
      <c r="A36" s="82" t="s">
        <v>137</v>
      </c>
      <c r="B36" s="82">
        <v>1026</v>
      </c>
      <c r="C36" s="82">
        <v>984</v>
      </c>
      <c r="D36" s="82">
        <v>1086</v>
      </c>
      <c r="E36" s="82">
        <v>1041</v>
      </c>
      <c r="F36" s="82">
        <v>1061</v>
      </c>
      <c r="G36" s="82">
        <v>1010.5</v>
      </c>
      <c r="H36" s="82">
        <v>1122</v>
      </c>
      <c r="I36" s="82">
        <v>1085.5</v>
      </c>
      <c r="J36" s="82">
        <v>70</v>
      </c>
      <c r="K36" s="82">
        <v>53</v>
      </c>
      <c r="L36" s="82">
        <v>72</v>
      </c>
      <c r="M36" s="82">
        <v>89</v>
      </c>
    </row>
    <row r="37" spans="1:13">
      <c r="A37" s="82" t="s">
        <v>138</v>
      </c>
      <c r="B37" s="82">
        <v>4166</v>
      </c>
      <c r="C37" s="82">
        <v>4580</v>
      </c>
      <c r="D37" s="82">
        <v>4544</v>
      </c>
      <c r="E37" s="82">
        <v>4769</v>
      </c>
      <c r="F37" s="82">
        <v>4887.5</v>
      </c>
      <c r="G37" s="82">
        <v>5427</v>
      </c>
      <c r="H37" s="82">
        <v>5434.5</v>
      </c>
      <c r="I37" s="82">
        <v>5726</v>
      </c>
      <c r="J37" s="82">
        <v>1443</v>
      </c>
      <c r="K37" s="82">
        <v>1694</v>
      </c>
      <c r="L37" s="82">
        <v>1781</v>
      </c>
      <c r="M37" s="82">
        <v>1914</v>
      </c>
    </row>
    <row r="38" spans="1:13">
      <c r="A38" s="82" t="s">
        <v>37</v>
      </c>
      <c r="B38" s="82">
        <v>3490</v>
      </c>
      <c r="C38" s="82">
        <v>3602</v>
      </c>
      <c r="D38" s="82">
        <v>3734</v>
      </c>
      <c r="E38" s="82">
        <v>3909</v>
      </c>
      <c r="F38" s="82">
        <v>3717.5</v>
      </c>
      <c r="G38" s="82">
        <v>3822.5</v>
      </c>
      <c r="H38" s="82">
        <v>3961</v>
      </c>
      <c r="I38" s="82">
        <v>4214</v>
      </c>
      <c r="J38" s="82">
        <v>455</v>
      </c>
      <c r="K38" s="82">
        <v>441</v>
      </c>
      <c r="L38" s="82">
        <v>454</v>
      </c>
      <c r="M38" s="82">
        <v>610</v>
      </c>
    </row>
    <row r="39" spans="1:13">
      <c r="A39" s="82" t="s">
        <v>139</v>
      </c>
      <c r="B39" s="82">
        <v>2662</v>
      </c>
      <c r="C39" s="82">
        <v>2627</v>
      </c>
      <c r="D39" s="82">
        <v>2736</v>
      </c>
      <c r="E39" s="82">
        <v>2679</v>
      </c>
      <c r="F39" s="82">
        <v>2818</v>
      </c>
      <c r="G39" s="82">
        <v>2786</v>
      </c>
      <c r="H39" s="82">
        <v>2885.5</v>
      </c>
      <c r="I39" s="82">
        <v>2881</v>
      </c>
      <c r="J39" s="82">
        <v>312</v>
      </c>
      <c r="K39" s="82">
        <v>318</v>
      </c>
      <c r="L39" s="82">
        <v>299</v>
      </c>
      <c r="M39" s="82">
        <v>404</v>
      </c>
    </row>
    <row r="40" spans="1:13">
      <c r="A40" s="82" t="s">
        <v>411</v>
      </c>
      <c r="D40" s="82">
        <v>1084</v>
      </c>
      <c r="E40" s="82">
        <v>1151</v>
      </c>
      <c r="H40" s="82">
        <v>1143.5</v>
      </c>
      <c r="I40" s="82">
        <v>1226.5</v>
      </c>
      <c r="L40" s="82">
        <v>119</v>
      </c>
      <c r="M40" s="82">
        <v>151</v>
      </c>
    </row>
    <row r="41" spans="1:13">
      <c r="A41" s="82" t="s">
        <v>140</v>
      </c>
      <c r="B41" s="82">
        <v>906</v>
      </c>
      <c r="C41" s="82">
        <v>1008</v>
      </c>
      <c r="D41" s="82">
        <v>1053</v>
      </c>
      <c r="E41" s="82">
        <v>1121</v>
      </c>
      <c r="F41" s="82">
        <v>1334</v>
      </c>
      <c r="G41" s="82">
        <v>1482.5</v>
      </c>
      <c r="H41" s="82">
        <v>1555</v>
      </c>
      <c r="I41" s="82">
        <v>1650.5</v>
      </c>
      <c r="J41" s="82">
        <v>856</v>
      </c>
      <c r="K41" s="82">
        <v>949</v>
      </c>
      <c r="L41" s="82">
        <v>1004</v>
      </c>
      <c r="M41" s="82">
        <v>1059</v>
      </c>
    </row>
    <row r="42" spans="1:13">
      <c r="A42" s="82" t="s">
        <v>141</v>
      </c>
      <c r="B42" s="82">
        <v>5809</v>
      </c>
      <c r="C42" s="82">
        <v>6260</v>
      </c>
      <c r="F42" s="82">
        <v>6723.5</v>
      </c>
      <c r="G42" s="82">
        <v>7214</v>
      </c>
      <c r="J42" s="82">
        <v>1829</v>
      </c>
      <c r="K42" s="82">
        <v>1908</v>
      </c>
    </row>
    <row r="43" spans="1:13">
      <c r="A43" s="82" t="s">
        <v>412</v>
      </c>
      <c r="D43" s="82">
        <v>6351</v>
      </c>
      <c r="E43" s="82">
        <v>6754</v>
      </c>
      <c r="H43" s="82">
        <v>7296</v>
      </c>
      <c r="I43" s="82">
        <v>7771</v>
      </c>
      <c r="L43" s="82">
        <v>1890</v>
      </c>
      <c r="M43" s="82">
        <v>2034</v>
      </c>
    </row>
    <row r="44" spans="1:13">
      <c r="A44" s="82" t="s">
        <v>142</v>
      </c>
      <c r="C44" s="82">
        <v>1387</v>
      </c>
      <c r="D44" s="82">
        <v>1512</v>
      </c>
      <c r="E44" s="82">
        <v>1398</v>
      </c>
      <c r="G44" s="82">
        <v>1447</v>
      </c>
      <c r="H44" s="82">
        <v>1580</v>
      </c>
      <c r="I44" s="82">
        <v>1455.5</v>
      </c>
      <c r="K44" s="82">
        <v>120</v>
      </c>
      <c r="L44" s="82">
        <v>136</v>
      </c>
      <c r="M44" s="82">
        <v>115</v>
      </c>
    </row>
    <row r="45" spans="1:13">
      <c r="A45" s="82" t="s">
        <v>32</v>
      </c>
      <c r="E45" s="82">
        <v>518</v>
      </c>
      <c r="I45" s="82">
        <v>527</v>
      </c>
      <c r="M45" s="82">
        <v>18</v>
      </c>
    </row>
    <row r="46" spans="1:13">
      <c r="A46" s="82" t="s">
        <v>143</v>
      </c>
      <c r="B46" s="82">
        <v>309</v>
      </c>
      <c r="C46" s="82">
        <v>312</v>
      </c>
      <c r="D46" s="82">
        <v>357</v>
      </c>
      <c r="E46" s="82">
        <v>384</v>
      </c>
      <c r="F46" s="82">
        <v>363.5</v>
      </c>
      <c r="G46" s="82">
        <v>379</v>
      </c>
      <c r="H46" s="82">
        <v>431</v>
      </c>
      <c r="I46" s="82">
        <v>464.5</v>
      </c>
      <c r="J46" s="82">
        <v>109</v>
      </c>
      <c r="K46" s="82">
        <v>134</v>
      </c>
      <c r="L46" s="82">
        <v>148</v>
      </c>
      <c r="M46" s="82">
        <v>161</v>
      </c>
    </row>
    <row r="47" spans="1:13">
      <c r="A47" s="82" t="s">
        <v>144</v>
      </c>
      <c r="B47" s="82">
        <v>646</v>
      </c>
      <c r="C47" s="82">
        <v>561</v>
      </c>
      <c r="D47" s="82">
        <v>617</v>
      </c>
      <c r="E47" s="82">
        <v>632</v>
      </c>
      <c r="F47" s="82">
        <v>684.5</v>
      </c>
      <c r="G47" s="82">
        <v>603.5</v>
      </c>
      <c r="H47" s="82">
        <v>660</v>
      </c>
      <c r="I47" s="82">
        <v>669.5</v>
      </c>
      <c r="J47" s="82">
        <v>77</v>
      </c>
      <c r="K47" s="82">
        <v>85</v>
      </c>
      <c r="L47" s="82">
        <v>86</v>
      </c>
      <c r="M47" s="82">
        <v>75</v>
      </c>
    </row>
    <row r="48" spans="1:13">
      <c r="A48" s="82" t="s">
        <v>145</v>
      </c>
      <c r="B48" s="82">
        <v>886</v>
      </c>
      <c r="C48" s="82">
        <v>772</v>
      </c>
      <c r="D48" s="82">
        <v>893</v>
      </c>
      <c r="E48" s="82">
        <v>780</v>
      </c>
      <c r="F48" s="82">
        <v>911.5</v>
      </c>
      <c r="G48" s="82">
        <v>797</v>
      </c>
      <c r="H48" s="82">
        <v>919.5</v>
      </c>
      <c r="I48" s="82">
        <v>800</v>
      </c>
      <c r="J48" s="82">
        <v>51</v>
      </c>
      <c r="K48" s="82">
        <v>50</v>
      </c>
      <c r="L48" s="82">
        <v>53</v>
      </c>
      <c r="M48" s="82">
        <v>40</v>
      </c>
    </row>
    <row r="49" spans="1:13">
      <c r="A49" s="82" t="s">
        <v>146</v>
      </c>
      <c r="B49" s="82">
        <v>5377</v>
      </c>
      <c r="C49" s="82">
        <v>5564</v>
      </c>
      <c r="D49" s="82">
        <v>5883</v>
      </c>
      <c r="E49" s="82">
        <v>6215</v>
      </c>
      <c r="F49" s="82">
        <v>5773.5</v>
      </c>
      <c r="G49" s="82">
        <v>5961</v>
      </c>
      <c r="H49" s="82">
        <v>6338</v>
      </c>
      <c r="I49" s="82">
        <v>6704</v>
      </c>
      <c r="J49" s="82">
        <v>793</v>
      </c>
      <c r="K49" s="82">
        <v>794</v>
      </c>
      <c r="L49" s="82">
        <v>910</v>
      </c>
      <c r="M49" s="82">
        <v>978</v>
      </c>
    </row>
    <row r="50" spans="1:13">
      <c r="A50" s="82" t="s">
        <v>147</v>
      </c>
      <c r="B50" s="82">
        <v>2650</v>
      </c>
      <c r="C50" s="82">
        <v>2791</v>
      </c>
      <c r="D50" s="82">
        <v>2953</v>
      </c>
      <c r="E50" s="82">
        <v>3057</v>
      </c>
      <c r="F50" s="82">
        <v>2840</v>
      </c>
      <c r="G50" s="82">
        <v>2978.5</v>
      </c>
      <c r="H50" s="82">
        <v>3149.5</v>
      </c>
      <c r="I50" s="82">
        <v>3243</v>
      </c>
      <c r="J50" s="82">
        <v>380</v>
      </c>
      <c r="K50" s="82">
        <v>375</v>
      </c>
      <c r="L50" s="82">
        <v>393</v>
      </c>
      <c r="M50" s="82">
        <v>372</v>
      </c>
    </row>
    <row r="51" spans="1:13">
      <c r="A51" s="82" t="s">
        <v>148</v>
      </c>
      <c r="B51" s="82">
        <v>3100</v>
      </c>
      <c r="C51" s="82">
        <v>3076</v>
      </c>
      <c r="D51" s="82">
        <v>3134</v>
      </c>
      <c r="E51" s="82">
        <v>3250</v>
      </c>
      <c r="F51" s="82">
        <v>3239.5</v>
      </c>
      <c r="G51" s="82">
        <v>3239.5</v>
      </c>
      <c r="H51" s="82">
        <v>3300.5</v>
      </c>
      <c r="I51" s="82">
        <v>3399.5</v>
      </c>
      <c r="J51" s="82">
        <v>279</v>
      </c>
      <c r="K51" s="82">
        <v>327</v>
      </c>
      <c r="L51" s="82">
        <v>333</v>
      </c>
      <c r="M51" s="82">
        <v>299</v>
      </c>
    </row>
    <row r="52" spans="1:13">
      <c r="A52" s="82" t="s">
        <v>149</v>
      </c>
      <c r="B52" s="82">
        <v>4627</v>
      </c>
      <c r="C52" s="82">
        <v>4864</v>
      </c>
      <c r="D52" s="82">
        <v>4687</v>
      </c>
      <c r="E52" s="82">
        <v>4340</v>
      </c>
      <c r="F52" s="82">
        <v>4910.5</v>
      </c>
      <c r="G52" s="82">
        <v>5161.5</v>
      </c>
      <c r="H52" s="82">
        <v>4992</v>
      </c>
      <c r="I52" s="82">
        <v>4617</v>
      </c>
      <c r="J52" s="82">
        <v>567</v>
      </c>
      <c r="K52" s="82">
        <v>595</v>
      </c>
      <c r="L52" s="82">
        <v>610</v>
      </c>
      <c r="M52" s="82">
        <v>554</v>
      </c>
    </row>
    <row r="53" spans="1:13">
      <c r="A53" s="82" t="s">
        <v>413</v>
      </c>
      <c r="D53" s="82">
        <v>224</v>
      </c>
      <c r="E53" s="82">
        <v>290</v>
      </c>
      <c r="H53" s="82">
        <v>232.5</v>
      </c>
      <c r="I53" s="82">
        <v>322</v>
      </c>
      <c r="L53" s="82">
        <v>17</v>
      </c>
      <c r="M53" s="82">
        <v>64</v>
      </c>
    </row>
    <row r="54" spans="1:13">
      <c r="A54" s="82" t="s">
        <v>150</v>
      </c>
      <c r="B54" s="82">
        <v>2559</v>
      </c>
      <c r="C54" s="82">
        <v>2604</v>
      </c>
      <c r="D54" s="82">
        <v>2680</v>
      </c>
      <c r="E54" s="82">
        <v>2698</v>
      </c>
      <c r="F54" s="82">
        <v>2745.5</v>
      </c>
      <c r="G54" s="82">
        <v>2800</v>
      </c>
      <c r="H54" s="82">
        <v>2870</v>
      </c>
      <c r="I54" s="82">
        <v>2895.5</v>
      </c>
      <c r="J54" s="82">
        <v>373</v>
      </c>
      <c r="K54" s="82">
        <v>392</v>
      </c>
      <c r="L54" s="82">
        <v>380</v>
      </c>
      <c r="M54" s="82">
        <v>395</v>
      </c>
    </row>
    <row r="55" spans="1:13">
      <c r="A55" s="82" t="s">
        <v>151</v>
      </c>
      <c r="B55" s="82">
        <v>1492</v>
      </c>
      <c r="C55" s="82">
        <v>1447</v>
      </c>
      <c r="D55" s="82">
        <v>1421</v>
      </c>
      <c r="E55" s="82">
        <v>1422</v>
      </c>
      <c r="F55" s="82">
        <v>1554</v>
      </c>
      <c r="G55" s="82">
        <v>1520.5</v>
      </c>
      <c r="H55" s="82">
        <v>1465.5</v>
      </c>
      <c r="I55" s="82">
        <v>1497.5</v>
      </c>
      <c r="J55" s="82">
        <v>124</v>
      </c>
      <c r="K55" s="82">
        <v>147</v>
      </c>
      <c r="L55" s="82">
        <v>89</v>
      </c>
      <c r="M55" s="82">
        <v>151</v>
      </c>
    </row>
    <row r="56" spans="1:13">
      <c r="A56" s="82" t="s">
        <v>152</v>
      </c>
      <c r="B56" s="82">
        <v>927</v>
      </c>
      <c r="C56" s="82">
        <v>1039</v>
      </c>
      <c r="D56" s="82">
        <v>1025</v>
      </c>
      <c r="E56" s="82">
        <v>1151</v>
      </c>
      <c r="F56" s="82">
        <v>961.5</v>
      </c>
      <c r="G56" s="82">
        <v>1078.5</v>
      </c>
      <c r="H56" s="82">
        <v>1071</v>
      </c>
      <c r="I56" s="82">
        <v>1193</v>
      </c>
      <c r="J56" s="82">
        <v>69</v>
      </c>
      <c r="K56" s="82">
        <v>79</v>
      </c>
      <c r="L56" s="82">
        <v>92</v>
      </c>
      <c r="M56" s="82">
        <v>84</v>
      </c>
    </row>
    <row r="57" spans="1:13">
      <c r="A57" s="82" t="s">
        <v>153</v>
      </c>
      <c r="B57" s="82">
        <v>3450</v>
      </c>
      <c r="C57" s="82">
        <v>3443</v>
      </c>
      <c r="D57" s="82">
        <v>3560</v>
      </c>
      <c r="E57" s="82">
        <v>3769</v>
      </c>
      <c r="F57" s="82">
        <v>3967.5</v>
      </c>
      <c r="G57" s="82">
        <v>3952.5</v>
      </c>
      <c r="H57" s="82">
        <v>4048.5</v>
      </c>
      <c r="I57" s="82">
        <v>4322.5</v>
      </c>
      <c r="J57" s="82">
        <v>1035</v>
      </c>
      <c r="K57" s="82">
        <v>1019</v>
      </c>
      <c r="L57" s="82">
        <v>977</v>
      </c>
      <c r="M57" s="82">
        <v>1107</v>
      </c>
    </row>
    <row r="58" spans="1:13">
      <c r="A58" s="82" t="s">
        <v>154</v>
      </c>
      <c r="B58" s="82">
        <v>2070</v>
      </c>
      <c r="C58" s="82">
        <v>1957</v>
      </c>
      <c r="D58" s="82">
        <v>2003</v>
      </c>
      <c r="E58" s="82">
        <v>2136</v>
      </c>
      <c r="F58" s="82">
        <v>2195.5</v>
      </c>
      <c r="G58" s="82">
        <v>2069.5</v>
      </c>
      <c r="H58" s="82">
        <v>2118</v>
      </c>
      <c r="I58" s="82">
        <v>2267</v>
      </c>
      <c r="J58" s="82">
        <v>251</v>
      </c>
      <c r="K58" s="82">
        <v>225</v>
      </c>
      <c r="L58" s="82">
        <v>230</v>
      </c>
      <c r="M58" s="82">
        <v>262</v>
      </c>
    </row>
    <row r="59" spans="1:13">
      <c r="A59" s="82" t="s">
        <v>155</v>
      </c>
      <c r="B59" s="82">
        <v>6281</v>
      </c>
      <c r="C59" s="82">
        <v>6365</v>
      </c>
      <c r="D59" s="82">
        <v>6642</v>
      </c>
      <c r="E59" s="82">
        <v>6901</v>
      </c>
      <c r="F59" s="82">
        <v>6663</v>
      </c>
      <c r="G59" s="82">
        <v>6726</v>
      </c>
      <c r="H59" s="82">
        <v>7051</v>
      </c>
      <c r="I59" s="82">
        <v>7329.5</v>
      </c>
      <c r="J59" s="82">
        <v>764</v>
      </c>
      <c r="K59" s="82">
        <v>722</v>
      </c>
      <c r="L59" s="82">
        <v>818</v>
      </c>
      <c r="M59" s="82">
        <v>857</v>
      </c>
    </row>
    <row r="60" spans="1:13">
      <c r="A60" s="82" t="s">
        <v>156</v>
      </c>
      <c r="C60" s="82">
        <v>2126</v>
      </c>
      <c r="D60" s="82">
        <v>2338</v>
      </c>
      <c r="E60" s="82">
        <v>2535</v>
      </c>
      <c r="G60" s="82">
        <v>2199.5</v>
      </c>
      <c r="H60" s="82">
        <v>2446.5</v>
      </c>
      <c r="I60" s="82">
        <v>2658</v>
      </c>
      <c r="K60" s="82">
        <v>147</v>
      </c>
      <c r="L60" s="82">
        <v>217</v>
      </c>
      <c r="M60" s="82">
        <v>246</v>
      </c>
    </row>
    <row r="61" spans="1:13">
      <c r="A61" s="82" t="s">
        <v>39</v>
      </c>
      <c r="B61" s="82">
        <v>8647</v>
      </c>
      <c r="C61" s="82">
        <v>9423</v>
      </c>
      <c r="D61" s="82">
        <v>10246</v>
      </c>
      <c r="E61" s="82">
        <v>11393</v>
      </c>
      <c r="F61" s="82">
        <v>9256.5</v>
      </c>
      <c r="G61" s="82">
        <v>10041</v>
      </c>
      <c r="H61" s="82">
        <v>10939</v>
      </c>
      <c r="I61" s="82">
        <v>12131</v>
      </c>
      <c r="J61" s="82">
        <v>1219</v>
      </c>
      <c r="K61" s="82">
        <v>1236</v>
      </c>
      <c r="L61" s="82">
        <v>1386</v>
      </c>
      <c r="M61" s="82">
        <v>1476</v>
      </c>
    </row>
    <row r="62" spans="1:13">
      <c r="A62" s="82" t="s">
        <v>157</v>
      </c>
      <c r="B62" s="82">
        <v>11601</v>
      </c>
      <c r="C62" s="82">
        <v>12011</v>
      </c>
      <c r="D62" s="82">
        <v>12268</v>
      </c>
      <c r="E62" s="82">
        <v>12261</v>
      </c>
      <c r="F62" s="82">
        <v>12201</v>
      </c>
      <c r="G62" s="82">
        <v>12632.5</v>
      </c>
      <c r="H62" s="82">
        <v>12945</v>
      </c>
      <c r="I62" s="82">
        <v>12937.5</v>
      </c>
      <c r="J62" s="82">
        <v>1200</v>
      </c>
      <c r="K62" s="82">
        <v>1243</v>
      </c>
      <c r="L62" s="82">
        <v>1354</v>
      </c>
      <c r="M62" s="82">
        <v>1353</v>
      </c>
    </row>
    <row r="63" spans="1:13">
      <c r="A63" s="82" t="s">
        <v>838</v>
      </c>
      <c r="E63" s="82">
        <v>1134</v>
      </c>
      <c r="I63" s="82">
        <v>1210</v>
      </c>
      <c r="M63" s="82">
        <v>152</v>
      </c>
    </row>
    <row r="64" spans="1:13">
      <c r="A64" s="82" t="s">
        <v>158</v>
      </c>
      <c r="B64" s="82">
        <v>7369</v>
      </c>
      <c r="C64" s="82">
        <v>7935</v>
      </c>
      <c r="D64" s="82">
        <v>8195</v>
      </c>
      <c r="E64" s="82">
        <v>8686</v>
      </c>
      <c r="F64" s="82">
        <v>7957.5</v>
      </c>
      <c r="G64" s="82">
        <v>8609.5</v>
      </c>
      <c r="H64" s="82">
        <v>8932.5</v>
      </c>
      <c r="I64" s="82">
        <v>9549.5</v>
      </c>
      <c r="J64" s="82">
        <v>1177</v>
      </c>
      <c r="K64" s="82">
        <v>1349</v>
      </c>
      <c r="L64" s="82">
        <v>1475</v>
      </c>
      <c r="M64" s="82">
        <v>1727</v>
      </c>
    </row>
    <row r="65" spans="1:13">
      <c r="A65" s="82" t="s">
        <v>511</v>
      </c>
      <c r="E65" s="82">
        <v>1766</v>
      </c>
      <c r="I65" s="82">
        <v>1845.5</v>
      </c>
      <c r="M65" s="82">
        <v>159</v>
      </c>
    </row>
    <row r="66" spans="1:13">
      <c r="A66" s="82" t="s">
        <v>414</v>
      </c>
      <c r="D66" s="82">
        <v>818</v>
      </c>
      <c r="E66" s="82">
        <v>822</v>
      </c>
      <c r="H66" s="82">
        <v>832.5</v>
      </c>
      <c r="I66" s="82">
        <v>832</v>
      </c>
      <c r="L66" s="82">
        <v>29</v>
      </c>
      <c r="M66" s="82">
        <v>20</v>
      </c>
    </row>
    <row r="67" spans="1:13">
      <c r="A67" s="82" t="s">
        <v>159</v>
      </c>
      <c r="B67" s="82">
        <v>5062</v>
      </c>
      <c r="C67" s="82">
        <v>5027</v>
      </c>
      <c r="D67" s="82">
        <v>5399</v>
      </c>
      <c r="E67" s="82">
        <v>5288</v>
      </c>
      <c r="F67" s="82">
        <v>6924.5</v>
      </c>
      <c r="G67" s="82">
        <v>6804</v>
      </c>
      <c r="H67" s="82">
        <v>7341</v>
      </c>
      <c r="I67" s="82">
        <v>7203</v>
      </c>
      <c r="J67" s="82">
        <v>3725</v>
      </c>
      <c r="K67" s="82">
        <v>3554</v>
      </c>
      <c r="L67" s="82">
        <v>3884</v>
      </c>
      <c r="M67" s="82">
        <v>3830</v>
      </c>
    </row>
    <row r="68" spans="1:13">
      <c r="A68" s="82" t="s">
        <v>160</v>
      </c>
      <c r="B68" s="82">
        <v>3016</v>
      </c>
      <c r="C68" s="82">
        <v>3436</v>
      </c>
      <c r="D68" s="82">
        <v>3635</v>
      </c>
      <c r="E68" s="82">
        <v>3755</v>
      </c>
      <c r="F68" s="82">
        <v>3216</v>
      </c>
      <c r="G68" s="82">
        <v>3686.5</v>
      </c>
      <c r="H68" s="82">
        <v>3900</v>
      </c>
      <c r="I68" s="82">
        <v>4059.5</v>
      </c>
      <c r="J68" s="82">
        <v>400</v>
      </c>
      <c r="K68" s="82">
        <v>501</v>
      </c>
      <c r="L68" s="82">
        <v>530</v>
      </c>
      <c r="M68" s="82">
        <v>609</v>
      </c>
    </row>
    <row r="69" spans="1:13">
      <c r="A69" s="82" t="s">
        <v>161</v>
      </c>
      <c r="B69" s="82">
        <v>6113</v>
      </c>
      <c r="C69" s="82">
        <v>6424</v>
      </c>
      <c r="D69" s="82">
        <v>6701</v>
      </c>
      <c r="E69" s="82">
        <v>7209</v>
      </c>
      <c r="F69" s="82">
        <v>6429</v>
      </c>
      <c r="G69" s="82">
        <v>6781.5</v>
      </c>
      <c r="H69" s="82">
        <v>7067</v>
      </c>
      <c r="I69" s="82">
        <v>7618.5</v>
      </c>
      <c r="J69" s="82">
        <v>632</v>
      </c>
      <c r="K69" s="82">
        <v>715</v>
      </c>
      <c r="L69" s="82">
        <v>732</v>
      </c>
      <c r="M69" s="82">
        <v>819</v>
      </c>
    </row>
    <row r="70" spans="1:13">
      <c r="A70" s="82" t="s">
        <v>162</v>
      </c>
      <c r="B70" s="82">
        <v>1769</v>
      </c>
      <c r="C70" s="82">
        <v>1741</v>
      </c>
      <c r="D70" s="82">
        <v>1797</v>
      </c>
      <c r="E70" s="82">
        <v>1727</v>
      </c>
      <c r="F70" s="82">
        <v>1855</v>
      </c>
      <c r="G70" s="82">
        <v>1784</v>
      </c>
      <c r="H70" s="82">
        <v>1859.5</v>
      </c>
      <c r="I70" s="82">
        <v>1778.5</v>
      </c>
      <c r="J70" s="82">
        <v>172</v>
      </c>
      <c r="K70" s="82">
        <v>86</v>
      </c>
      <c r="L70" s="82">
        <v>125</v>
      </c>
      <c r="M70" s="82">
        <v>103</v>
      </c>
    </row>
    <row r="71" spans="1:13">
      <c r="A71" s="82" t="s">
        <v>163</v>
      </c>
      <c r="B71" s="82">
        <v>711</v>
      </c>
      <c r="C71" s="82">
        <v>885</v>
      </c>
      <c r="D71" s="82">
        <v>906</v>
      </c>
      <c r="E71" s="82">
        <v>907</v>
      </c>
      <c r="F71" s="82">
        <v>757</v>
      </c>
      <c r="G71" s="82">
        <v>938</v>
      </c>
      <c r="H71" s="82">
        <v>977.5</v>
      </c>
      <c r="I71" s="82">
        <v>968.5</v>
      </c>
      <c r="J71" s="82">
        <v>92</v>
      </c>
      <c r="K71" s="82">
        <v>106</v>
      </c>
      <c r="L71" s="82">
        <v>143</v>
      </c>
      <c r="M71" s="82">
        <v>123</v>
      </c>
    </row>
    <row r="72" spans="1:13">
      <c r="A72" s="82" t="s">
        <v>164</v>
      </c>
      <c r="B72" s="82">
        <v>5041</v>
      </c>
      <c r="C72" s="82">
        <v>5222</v>
      </c>
      <c r="D72" s="82">
        <v>5486</v>
      </c>
      <c r="E72" s="82">
        <v>5733</v>
      </c>
      <c r="F72" s="82">
        <v>5316</v>
      </c>
      <c r="G72" s="82">
        <v>5513</v>
      </c>
      <c r="H72" s="82">
        <v>5747.5</v>
      </c>
      <c r="I72" s="82">
        <v>6069</v>
      </c>
      <c r="J72" s="82">
        <v>550</v>
      </c>
      <c r="K72" s="82">
        <v>582</v>
      </c>
      <c r="L72" s="82">
        <v>523</v>
      </c>
      <c r="M72" s="82">
        <v>672</v>
      </c>
    </row>
    <row r="73" spans="1:13">
      <c r="A73" s="82" t="s">
        <v>165</v>
      </c>
      <c r="B73" s="82">
        <v>2033</v>
      </c>
      <c r="C73" s="82">
        <v>2168</v>
      </c>
      <c r="D73" s="82">
        <v>2204</v>
      </c>
      <c r="E73" s="82">
        <v>2317</v>
      </c>
      <c r="F73" s="82">
        <v>2207.5</v>
      </c>
      <c r="G73" s="82">
        <v>2402</v>
      </c>
      <c r="H73" s="82">
        <v>2462</v>
      </c>
      <c r="I73" s="82">
        <v>2567</v>
      </c>
      <c r="J73" s="82">
        <v>349</v>
      </c>
      <c r="K73" s="82">
        <v>468</v>
      </c>
      <c r="L73" s="82">
        <v>516</v>
      </c>
      <c r="M73" s="82">
        <v>500</v>
      </c>
    </row>
    <row r="74" spans="1:13">
      <c r="A74" s="82" t="s">
        <v>166</v>
      </c>
      <c r="B74" s="82">
        <v>5084</v>
      </c>
      <c r="C74" s="82">
        <v>5467</v>
      </c>
      <c r="D74" s="82">
        <v>5493</v>
      </c>
      <c r="E74" s="82">
        <v>5724</v>
      </c>
      <c r="F74" s="82">
        <v>5446.5</v>
      </c>
      <c r="G74" s="82">
        <v>5858</v>
      </c>
      <c r="H74" s="82">
        <v>5929.5</v>
      </c>
      <c r="I74" s="82">
        <v>6149.5</v>
      </c>
      <c r="J74" s="82">
        <v>725</v>
      </c>
      <c r="K74" s="82">
        <v>782</v>
      </c>
      <c r="L74" s="82">
        <v>873</v>
      </c>
      <c r="M74" s="82">
        <v>851</v>
      </c>
    </row>
    <row r="75" spans="1:13">
      <c r="A75" s="82" t="s">
        <v>167</v>
      </c>
      <c r="B75" s="82">
        <v>2280</v>
      </c>
      <c r="C75" s="82">
        <v>2168</v>
      </c>
      <c r="D75" s="82">
        <v>2266</v>
      </c>
      <c r="E75" s="82">
        <v>2202</v>
      </c>
      <c r="F75" s="82">
        <v>2433</v>
      </c>
      <c r="G75" s="82">
        <v>2305.5</v>
      </c>
      <c r="H75" s="82">
        <v>2420.5</v>
      </c>
      <c r="I75" s="82">
        <v>2354</v>
      </c>
      <c r="J75" s="82">
        <v>306</v>
      </c>
      <c r="K75" s="82">
        <v>275</v>
      </c>
      <c r="L75" s="82">
        <v>309</v>
      </c>
      <c r="M75" s="82">
        <v>304</v>
      </c>
    </row>
    <row r="76" spans="1:13">
      <c r="A76" s="82" t="s">
        <v>168</v>
      </c>
      <c r="B76" s="82">
        <v>3033</v>
      </c>
      <c r="C76" s="82">
        <v>3089</v>
      </c>
      <c r="D76" s="82">
        <v>3115</v>
      </c>
      <c r="E76" s="82">
        <v>3143</v>
      </c>
      <c r="F76" s="82">
        <v>3152.5</v>
      </c>
      <c r="G76" s="82">
        <v>3215.5</v>
      </c>
      <c r="H76" s="82">
        <v>3254.5</v>
      </c>
      <c r="I76" s="82">
        <v>3279.5</v>
      </c>
      <c r="J76" s="82">
        <v>239</v>
      </c>
      <c r="K76" s="82">
        <v>253</v>
      </c>
      <c r="L76" s="82">
        <v>279</v>
      </c>
      <c r="M76" s="82">
        <v>273</v>
      </c>
    </row>
    <row r="77" spans="1:13">
      <c r="A77" s="82" t="s">
        <v>169</v>
      </c>
      <c r="B77" s="82">
        <v>9357</v>
      </c>
      <c r="C77" s="82">
        <v>10634</v>
      </c>
      <c r="D77" s="82">
        <v>11139</v>
      </c>
      <c r="E77" s="82">
        <v>11566</v>
      </c>
      <c r="F77" s="82">
        <v>9806</v>
      </c>
      <c r="G77" s="82">
        <v>11197.5</v>
      </c>
      <c r="H77" s="82">
        <v>11757.5</v>
      </c>
      <c r="I77" s="82">
        <v>12267.5</v>
      </c>
      <c r="J77" s="82">
        <v>898</v>
      </c>
      <c r="K77" s="82">
        <v>1127</v>
      </c>
      <c r="L77" s="82">
        <v>1237</v>
      </c>
      <c r="M77" s="82">
        <v>1403</v>
      </c>
    </row>
    <row r="78" spans="1:13">
      <c r="A78" s="82" t="s">
        <v>42</v>
      </c>
      <c r="B78" s="82">
        <v>6502</v>
      </c>
      <c r="C78" s="82">
        <v>6452</v>
      </c>
      <c r="D78" s="82">
        <v>6800</v>
      </c>
      <c r="E78" s="82">
        <v>7192</v>
      </c>
      <c r="F78" s="82">
        <v>6902.5</v>
      </c>
      <c r="G78" s="82">
        <v>6885</v>
      </c>
      <c r="H78" s="82">
        <v>7282</v>
      </c>
      <c r="I78" s="82">
        <v>7691.5</v>
      </c>
      <c r="J78" s="82">
        <v>801</v>
      </c>
      <c r="K78" s="82">
        <v>866</v>
      </c>
      <c r="L78" s="82">
        <v>964</v>
      </c>
      <c r="M78" s="82">
        <v>999</v>
      </c>
    </row>
    <row r="79" spans="1:13">
      <c r="A79" s="82" t="s">
        <v>170</v>
      </c>
      <c r="B79" s="82">
        <v>5368</v>
      </c>
      <c r="C79" s="82">
        <v>6105</v>
      </c>
      <c r="D79" s="82">
        <v>6444</v>
      </c>
      <c r="E79" s="82">
        <v>6965</v>
      </c>
      <c r="F79" s="82">
        <v>6451</v>
      </c>
      <c r="G79" s="82">
        <v>7326</v>
      </c>
      <c r="H79" s="82">
        <v>7710.5</v>
      </c>
      <c r="I79" s="82">
        <v>8346</v>
      </c>
      <c r="J79" s="82">
        <v>2166</v>
      </c>
      <c r="K79" s="82">
        <v>2442</v>
      </c>
      <c r="L79" s="82">
        <v>2533</v>
      </c>
      <c r="M79" s="82">
        <v>2762</v>
      </c>
    </row>
    <row r="80" spans="1:13">
      <c r="A80" s="82" t="s">
        <v>171</v>
      </c>
      <c r="B80" s="82">
        <v>1350</v>
      </c>
      <c r="C80" s="82">
        <v>1463</v>
      </c>
      <c r="D80" s="82">
        <v>1501</v>
      </c>
      <c r="E80" s="82">
        <v>1559</v>
      </c>
      <c r="F80" s="82">
        <v>1469.5</v>
      </c>
      <c r="G80" s="82">
        <v>1592.5</v>
      </c>
      <c r="H80" s="82">
        <v>1628</v>
      </c>
      <c r="I80" s="82">
        <v>1698</v>
      </c>
      <c r="J80" s="82">
        <v>239</v>
      </c>
      <c r="K80" s="82">
        <v>259</v>
      </c>
      <c r="L80" s="82">
        <v>254</v>
      </c>
      <c r="M80" s="82">
        <v>278</v>
      </c>
    </row>
    <row r="81" spans="1:13">
      <c r="A81" s="82" t="s">
        <v>415</v>
      </c>
      <c r="D81" s="82">
        <v>1715</v>
      </c>
      <c r="E81" s="82">
        <v>1735</v>
      </c>
      <c r="H81" s="82">
        <v>1797.5</v>
      </c>
      <c r="I81" s="82">
        <v>1821.5</v>
      </c>
      <c r="L81" s="82">
        <v>165</v>
      </c>
      <c r="M81" s="82">
        <v>173</v>
      </c>
    </row>
    <row r="82" spans="1:13">
      <c r="A82" s="82" t="s">
        <v>172</v>
      </c>
      <c r="B82" s="82">
        <v>4529</v>
      </c>
      <c r="C82" s="82">
        <v>4618</v>
      </c>
      <c r="D82" s="82">
        <v>4817</v>
      </c>
      <c r="E82" s="82">
        <v>5119</v>
      </c>
      <c r="F82" s="82">
        <v>4713.5</v>
      </c>
      <c r="G82" s="82">
        <v>4816</v>
      </c>
      <c r="H82" s="82">
        <v>5052</v>
      </c>
      <c r="I82" s="82">
        <v>5404</v>
      </c>
      <c r="J82" s="82">
        <v>369</v>
      </c>
      <c r="K82" s="82">
        <v>396</v>
      </c>
      <c r="L82" s="82">
        <v>470</v>
      </c>
      <c r="M82" s="82">
        <v>570</v>
      </c>
    </row>
    <row r="83" spans="1:13">
      <c r="A83" s="82" t="s">
        <v>173</v>
      </c>
      <c r="B83" s="82">
        <v>4610</v>
      </c>
      <c r="C83" s="82">
        <v>4564</v>
      </c>
      <c r="D83" s="82">
        <v>4780</v>
      </c>
      <c r="E83" s="82">
        <v>4950</v>
      </c>
      <c r="F83" s="82">
        <v>5375.5</v>
      </c>
      <c r="G83" s="82">
        <v>5305.5</v>
      </c>
      <c r="H83" s="82">
        <v>5565</v>
      </c>
      <c r="I83" s="82">
        <v>5789</v>
      </c>
      <c r="J83" s="82">
        <v>1531</v>
      </c>
      <c r="K83" s="82">
        <v>1483</v>
      </c>
      <c r="L83" s="82">
        <v>1570</v>
      </c>
      <c r="M83" s="82">
        <v>1678</v>
      </c>
    </row>
    <row r="84" spans="1:13">
      <c r="A84" s="82" t="s">
        <v>174</v>
      </c>
      <c r="B84" s="82">
        <v>2794</v>
      </c>
      <c r="C84" s="82">
        <v>3087</v>
      </c>
      <c r="D84" s="82">
        <v>3217</v>
      </c>
      <c r="E84" s="82">
        <v>3318</v>
      </c>
      <c r="F84" s="82">
        <v>2903</v>
      </c>
      <c r="G84" s="82">
        <v>3216.5</v>
      </c>
      <c r="H84" s="82">
        <v>3327.5</v>
      </c>
      <c r="I84" s="82">
        <v>3460</v>
      </c>
      <c r="J84" s="82">
        <v>218</v>
      </c>
      <c r="K84" s="82">
        <v>259</v>
      </c>
      <c r="L84" s="82">
        <v>221</v>
      </c>
      <c r="M84" s="82">
        <v>284</v>
      </c>
    </row>
    <row r="85" spans="1:13">
      <c r="A85" s="82" t="s">
        <v>175</v>
      </c>
      <c r="B85" s="82">
        <v>3989</v>
      </c>
      <c r="C85" s="82">
        <v>4048</v>
      </c>
      <c r="D85" s="82">
        <v>4200</v>
      </c>
      <c r="E85" s="82">
        <v>4355</v>
      </c>
      <c r="F85" s="82">
        <v>4197</v>
      </c>
      <c r="G85" s="82">
        <v>4263.5</v>
      </c>
      <c r="H85" s="82">
        <v>4427.5</v>
      </c>
      <c r="I85" s="82">
        <v>4603</v>
      </c>
      <c r="J85" s="82">
        <v>416</v>
      </c>
      <c r="K85" s="82">
        <v>431</v>
      </c>
      <c r="L85" s="82">
        <v>455</v>
      </c>
      <c r="M85" s="82">
        <v>496</v>
      </c>
    </row>
    <row r="86" spans="1:13">
      <c r="A86" s="82" t="s">
        <v>176</v>
      </c>
      <c r="B86" s="82">
        <v>5593</v>
      </c>
      <c r="F86" s="82">
        <v>5898.5</v>
      </c>
      <c r="J86" s="82">
        <v>611</v>
      </c>
    </row>
    <row r="87" spans="1:13">
      <c r="A87" s="82" t="s">
        <v>177</v>
      </c>
      <c r="C87" s="82">
        <v>5371</v>
      </c>
      <c r="D87" s="82">
        <v>5866</v>
      </c>
      <c r="E87" s="82">
        <v>6472</v>
      </c>
      <c r="G87" s="82">
        <v>5655</v>
      </c>
      <c r="H87" s="82">
        <v>6173.5</v>
      </c>
      <c r="I87" s="82">
        <v>6839.5</v>
      </c>
      <c r="K87" s="82">
        <v>568</v>
      </c>
      <c r="L87" s="82">
        <v>615</v>
      </c>
      <c r="M87" s="82">
        <v>735</v>
      </c>
    </row>
    <row r="88" spans="1:13">
      <c r="A88" s="82" t="s">
        <v>178</v>
      </c>
      <c r="B88" s="82">
        <v>1920</v>
      </c>
      <c r="C88" s="82">
        <v>4231</v>
      </c>
      <c r="D88" s="82">
        <v>3704</v>
      </c>
      <c r="E88" s="82">
        <v>3665</v>
      </c>
      <c r="F88" s="82">
        <v>2157</v>
      </c>
      <c r="G88" s="82">
        <v>4435</v>
      </c>
      <c r="H88" s="82">
        <v>3967</v>
      </c>
      <c r="I88" s="82">
        <v>3858.5</v>
      </c>
      <c r="J88" s="82">
        <v>474</v>
      </c>
      <c r="K88" s="82">
        <v>408</v>
      </c>
      <c r="L88" s="82">
        <v>526</v>
      </c>
      <c r="M88" s="82">
        <v>387</v>
      </c>
    </row>
    <row r="89" spans="1:13">
      <c r="A89" s="82" t="s">
        <v>179</v>
      </c>
      <c r="B89" s="82">
        <v>473</v>
      </c>
      <c r="C89" s="82">
        <v>456</v>
      </c>
      <c r="D89" s="82">
        <v>394</v>
      </c>
      <c r="E89" s="82">
        <v>426</v>
      </c>
      <c r="F89" s="82">
        <v>492.5</v>
      </c>
      <c r="G89" s="82">
        <v>474</v>
      </c>
      <c r="H89" s="82">
        <v>409.5</v>
      </c>
      <c r="I89" s="82">
        <v>444.5</v>
      </c>
      <c r="J89" s="82">
        <v>39</v>
      </c>
      <c r="K89" s="82">
        <v>36</v>
      </c>
      <c r="L89" s="82">
        <v>31</v>
      </c>
      <c r="M89" s="82">
        <v>37</v>
      </c>
    </row>
    <row r="90" spans="1:13">
      <c r="A90" s="82" t="s">
        <v>180</v>
      </c>
      <c r="B90" s="82">
        <v>663</v>
      </c>
      <c r="C90" s="82">
        <v>779</v>
      </c>
      <c r="F90" s="82">
        <v>672.5</v>
      </c>
      <c r="G90" s="82">
        <v>793.5</v>
      </c>
      <c r="J90" s="82">
        <v>19</v>
      </c>
      <c r="K90" s="82">
        <v>29</v>
      </c>
    </row>
    <row r="91" spans="1:13">
      <c r="A91" s="82" t="s">
        <v>416</v>
      </c>
      <c r="D91" s="82">
        <v>759</v>
      </c>
      <c r="E91" s="82">
        <v>863</v>
      </c>
      <c r="H91" s="82">
        <v>769</v>
      </c>
      <c r="I91" s="82">
        <v>872.5</v>
      </c>
      <c r="L91" s="82">
        <v>20</v>
      </c>
      <c r="M91" s="82">
        <v>19</v>
      </c>
    </row>
    <row r="92" spans="1:13">
      <c r="A92" s="82" t="s">
        <v>181</v>
      </c>
      <c r="B92" s="82">
        <v>271</v>
      </c>
      <c r="C92" s="82">
        <v>237</v>
      </c>
      <c r="D92" s="82">
        <v>242</v>
      </c>
      <c r="E92" s="82">
        <v>252</v>
      </c>
      <c r="F92" s="82">
        <v>276</v>
      </c>
      <c r="G92" s="82">
        <v>245</v>
      </c>
      <c r="H92" s="82">
        <v>247.5</v>
      </c>
      <c r="I92" s="82">
        <v>262.5</v>
      </c>
      <c r="J92" s="82">
        <v>10</v>
      </c>
      <c r="K92" s="82">
        <v>16</v>
      </c>
      <c r="L92" s="82">
        <v>11</v>
      </c>
      <c r="M92" s="82">
        <v>21</v>
      </c>
    </row>
    <row r="93" spans="1:13">
      <c r="A93" s="82" t="s">
        <v>182</v>
      </c>
      <c r="B93" s="82">
        <v>6275</v>
      </c>
      <c r="C93" s="82">
        <v>6061</v>
      </c>
      <c r="D93" s="82">
        <v>6101</v>
      </c>
      <c r="E93" s="82">
        <v>6524</v>
      </c>
      <c r="F93" s="82">
        <v>7009</v>
      </c>
      <c r="G93" s="82">
        <v>6831</v>
      </c>
      <c r="H93" s="82">
        <v>6866.5</v>
      </c>
      <c r="I93" s="82">
        <v>7407</v>
      </c>
      <c r="J93" s="82">
        <v>1468</v>
      </c>
      <c r="K93" s="82">
        <v>1540</v>
      </c>
      <c r="L93" s="82">
        <v>1531</v>
      </c>
      <c r="M93" s="82">
        <v>1766</v>
      </c>
    </row>
    <row r="94" spans="1:13">
      <c r="A94" s="82" t="s">
        <v>183</v>
      </c>
      <c r="B94" s="82">
        <v>1832</v>
      </c>
      <c r="C94" s="82">
        <v>1838</v>
      </c>
      <c r="D94" s="82">
        <v>1864</v>
      </c>
      <c r="E94" s="82">
        <v>1900</v>
      </c>
      <c r="F94" s="82">
        <v>2086</v>
      </c>
      <c r="G94" s="82">
        <v>2073.5</v>
      </c>
      <c r="H94" s="82">
        <v>2129.5</v>
      </c>
      <c r="I94" s="82">
        <v>2171.5</v>
      </c>
      <c r="J94" s="82">
        <v>508</v>
      </c>
      <c r="K94" s="82">
        <v>471</v>
      </c>
      <c r="L94" s="82">
        <v>531</v>
      </c>
      <c r="M94" s="82">
        <v>543</v>
      </c>
    </row>
    <row r="95" spans="1:13">
      <c r="A95" s="82" t="s">
        <v>184</v>
      </c>
      <c r="B95" s="82">
        <v>2488</v>
      </c>
      <c r="C95" s="82">
        <v>2436</v>
      </c>
      <c r="D95" s="82">
        <v>2483</v>
      </c>
      <c r="E95" s="82">
        <v>2717</v>
      </c>
      <c r="F95" s="82">
        <v>2634</v>
      </c>
      <c r="G95" s="82">
        <v>2598.5</v>
      </c>
      <c r="H95" s="82">
        <v>2668</v>
      </c>
      <c r="I95" s="82">
        <v>2897</v>
      </c>
      <c r="J95" s="82">
        <v>292</v>
      </c>
      <c r="K95" s="82">
        <v>325</v>
      </c>
      <c r="L95" s="82">
        <v>370</v>
      </c>
      <c r="M95" s="82">
        <v>360</v>
      </c>
    </row>
    <row r="96" spans="1:13">
      <c r="A96" s="82" t="s">
        <v>185</v>
      </c>
      <c r="B96" s="82">
        <v>818</v>
      </c>
      <c r="C96" s="82">
        <v>836</v>
      </c>
      <c r="F96" s="82">
        <v>829</v>
      </c>
      <c r="G96" s="82">
        <v>847</v>
      </c>
      <c r="J96" s="82">
        <v>22</v>
      </c>
      <c r="K96" s="82">
        <v>22</v>
      </c>
    </row>
    <row r="97" spans="1:13">
      <c r="A97" s="82" t="s">
        <v>186</v>
      </c>
      <c r="B97" s="82">
        <v>870</v>
      </c>
      <c r="C97" s="82">
        <v>835</v>
      </c>
      <c r="D97" s="82">
        <v>797</v>
      </c>
      <c r="E97" s="82">
        <v>793</v>
      </c>
      <c r="F97" s="82">
        <v>894.5</v>
      </c>
      <c r="G97" s="82">
        <v>853</v>
      </c>
      <c r="H97" s="82">
        <v>812.5</v>
      </c>
      <c r="I97" s="82">
        <v>805.5</v>
      </c>
      <c r="J97" s="82">
        <v>49</v>
      </c>
      <c r="K97" s="82">
        <v>36</v>
      </c>
      <c r="L97" s="82">
        <v>31</v>
      </c>
      <c r="M97" s="82">
        <v>25</v>
      </c>
    </row>
    <row r="98" spans="1:13">
      <c r="A98" s="82" t="s">
        <v>45</v>
      </c>
      <c r="B98" s="82">
        <v>1561</v>
      </c>
      <c r="C98" s="82">
        <v>1770</v>
      </c>
      <c r="D98" s="82">
        <v>2026</v>
      </c>
      <c r="E98" s="82">
        <v>2060</v>
      </c>
      <c r="F98" s="82">
        <v>1605.5</v>
      </c>
      <c r="G98" s="82">
        <v>1811.5</v>
      </c>
      <c r="H98" s="82">
        <v>2093</v>
      </c>
      <c r="I98" s="82">
        <v>2134</v>
      </c>
      <c r="J98" s="82">
        <v>89</v>
      </c>
      <c r="K98" s="82">
        <v>83</v>
      </c>
      <c r="L98" s="82">
        <v>134</v>
      </c>
      <c r="M98" s="82">
        <v>148</v>
      </c>
    </row>
    <row r="99" spans="1:13">
      <c r="A99" s="82" t="s">
        <v>187</v>
      </c>
      <c r="B99" s="82">
        <v>4707</v>
      </c>
      <c r="C99" s="82">
        <v>4933</v>
      </c>
      <c r="D99" s="82">
        <v>5055</v>
      </c>
      <c r="E99" s="82">
        <v>5101</v>
      </c>
      <c r="F99" s="82">
        <v>5070</v>
      </c>
      <c r="G99" s="82">
        <v>5350.5</v>
      </c>
      <c r="H99" s="82">
        <v>5470.5</v>
      </c>
      <c r="I99" s="82">
        <v>5564.5</v>
      </c>
      <c r="J99" s="82">
        <v>726</v>
      </c>
      <c r="K99" s="82">
        <v>835</v>
      </c>
      <c r="L99" s="82">
        <v>831</v>
      </c>
      <c r="M99" s="82">
        <v>927</v>
      </c>
    </row>
    <row r="100" spans="1:13">
      <c r="A100" s="82" t="s">
        <v>188</v>
      </c>
      <c r="B100" s="82">
        <v>10738</v>
      </c>
      <c r="C100" s="82">
        <v>11205</v>
      </c>
      <c r="D100" s="82">
        <v>11099</v>
      </c>
      <c r="E100" s="82">
        <v>11338</v>
      </c>
      <c r="F100" s="82">
        <v>12011.5</v>
      </c>
      <c r="G100" s="82">
        <v>12648</v>
      </c>
      <c r="H100" s="82">
        <v>12499</v>
      </c>
      <c r="I100" s="82">
        <v>12807</v>
      </c>
      <c r="J100" s="82">
        <v>2547</v>
      </c>
      <c r="K100" s="82">
        <v>2886</v>
      </c>
      <c r="L100" s="82">
        <v>2800</v>
      </c>
      <c r="M100" s="82">
        <v>2938</v>
      </c>
    </row>
    <row r="101" spans="1:13">
      <c r="A101" s="82" t="s">
        <v>189</v>
      </c>
      <c r="B101" s="82">
        <v>1416</v>
      </c>
      <c r="C101" s="82">
        <v>1520</v>
      </c>
      <c r="D101" s="82">
        <v>1469</v>
      </c>
      <c r="E101" s="82">
        <v>1680</v>
      </c>
      <c r="F101" s="82">
        <v>1982.5</v>
      </c>
      <c r="G101" s="82">
        <v>2131.5</v>
      </c>
      <c r="H101" s="82">
        <v>2058</v>
      </c>
      <c r="I101" s="82">
        <v>2338</v>
      </c>
      <c r="J101" s="82">
        <v>1133</v>
      </c>
      <c r="K101" s="82">
        <v>1223</v>
      </c>
      <c r="L101" s="82">
        <v>1178</v>
      </c>
      <c r="M101" s="82">
        <v>1316</v>
      </c>
    </row>
    <row r="102" spans="1:13">
      <c r="A102" s="82" t="s">
        <v>190</v>
      </c>
      <c r="B102" s="82">
        <v>4633</v>
      </c>
      <c r="C102" s="82">
        <v>4507</v>
      </c>
      <c r="D102" s="82">
        <v>4841</v>
      </c>
      <c r="E102" s="82">
        <v>4907</v>
      </c>
      <c r="F102" s="82">
        <v>4897</v>
      </c>
      <c r="G102" s="82">
        <v>4774.5</v>
      </c>
      <c r="H102" s="82">
        <v>5110.5</v>
      </c>
      <c r="I102" s="82">
        <v>5245.5</v>
      </c>
      <c r="J102" s="82">
        <v>528</v>
      </c>
      <c r="K102" s="82">
        <v>535</v>
      </c>
      <c r="L102" s="82">
        <v>539</v>
      </c>
      <c r="M102" s="82">
        <v>677</v>
      </c>
    </row>
    <row r="103" spans="1:13">
      <c r="A103" s="82" t="s">
        <v>417</v>
      </c>
      <c r="D103" s="82">
        <v>1502</v>
      </c>
      <c r="E103" s="82">
        <v>1697</v>
      </c>
      <c r="H103" s="82">
        <v>1580.5</v>
      </c>
      <c r="I103" s="82">
        <v>1784.5</v>
      </c>
      <c r="L103" s="82">
        <v>157</v>
      </c>
      <c r="M103" s="82">
        <v>175</v>
      </c>
    </row>
    <row r="104" spans="1:13">
      <c r="A104" s="82" t="s">
        <v>191</v>
      </c>
      <c r="B104" s="82">
        <v>2750</v>
      </c>
      <c r="C104" s="82">
        <v>2952</v>
      </c>
      <c r="D104" s="82">
        <v>3052</v>
      </c>
      <c r="E104" s="82">
        <v>3292</v>
      </c>
      <c r="F104" s="82">
        <v>2909</v>
      </c>
      <c r="G104" s="82">
        <v>3171.5</v>
      </c>
      <c r="H104" s="82">
        <v>3225</v>
      </c>
      <c r="I104" s="82">
        <v>3501.5</v>
      </c>
      <c r="J104" s="82">
        <v>318</v>
      </c>
      <c r="K104" s="82">
        <v>439</v>
      </c>
      <c r="L104" s="82">
        <v>346</v>
      </c>
      <c r="M104" s="82">
        <v>419</v>
      </c>
    </row>
    <row r="105" spans="1:13">
      <c r="A105" s="82" t="s">
        <v>192</v>
      </c>
      <c r="B105" s="82">
        <v>1583</v>
      </c>
      <c r="C105" s="82">
        <v>1461</v>
      </c>
      <c r="F105" s="82">
        <v>1651</v>
      </c>
      <c r="G105" s="82">
        <v>1527.5</v>
      </c>
      <c r="J105" s="82">
        <v>136</v>
      </c>
      <c r="K105" s="82">
        <v>133</v>
      </c>
    </row>
    <row r="106" spans="1:13">
      <c r="A106" s="82" t="s">
        <v>193</v>
      </c>
      <c r="B106" s="82">
        <v>3728</v>
      </c>
      <c r="C106" s="82">
        <v>3773</v>
      </c>
      <c r="D106" s="82">
        <v>3854</v>
      </c>
      <c r="E106" s="82">
        <v>4010</v>
      </c>
      <c r="F106" s="82">
        <v>4303.5</v>
      </c>
      <c r="G106" s="82">
        <v>4331.5</v>
      </c>
      <c r="H106" s="82">
        <v>4443</v>
      </c>
      <c r="I106" s="82">
        <v>4675</v>
      </c>
      <c r="J106" s="82">
        <v>1151</v>
      </c>
      <c r="K106" s="82">
        <v>1117</v>
      </c>
      <c r="L106" s="82">
        <v>1178</v>
      </c>
      <c r="M106" s="82">
        <v>1330</v>
      </c>
    </row>
    <row r="107" spans="1:13">
      <c r="A107" s="82" t="s">
        <v>839</v>
      </c>
      <c r="E107" s="82">
        <v>714</v>
      </c>
      <c r="I107" s="82">
        <v>720.5</v>
      </c>
      <c r="M107" s="82">
        <v>13</v>
      </c>
    </row>
    <row r="108" spans="1:13">
      <c r="A108" s="82" t="s">
        <v>15</v>
      </c>
      <c r="B108" s="82">
        <v>4093</v>
      </c>
      <c r="C108" s="82">
        <v>4274</v>
      </c>
      <c r="F108" s="82">
        <v>4295</v>
      </c>
      <c r="G108" s="82">
        <v>4523</v>
      </c>
      <c r="J108" s="82">
        <v>404</v>
      </c>
      <c r="K108" s="82">
        <v>498</v>
      </c>
    </row>
    <row r="109" spans="1:13">
      <c r="A109" s="82" t="s">
        <v>418</v>
      </c>
      <c r="D109" s="82">
        <v>4365</v>
      </c>
      <c r="E109" s="82">
        <v>4473</v>
      </c>
      <c r="H109" s="82">
        <v>4598</v>
      </c>
      <c r="I109" s="82">
        <v>4744.5</v>
      </c>
      <c r="L109" s="82">
        <v>466</v>
      </c>
      <c r="M109" s="82">
        <v>543</v>
      </c>
    </row>
    <row r="110" spans="1:13">
      <c r="A110" s="82" t="s">
        <v>194</v>
      </c>
      <c r="B110" s="82">
        <v>2374</v>
      </c>
      <c r="C110" s="82">
        <v>2354</v>
      </c>
      <c r="D110" s="82">
        <v>2379</v>
      </c>
      <c r="E110" s="82">
        <v>2444</v>
      </c>
      <c r="F110" s="82">
        <v>2817</v>
      </c>
      <c r="G110" s="82">
        <v>2762.5</v>
      </c>
      <c r="H110" s="82">
        <v>2835</v>
      </c>
      <c r="I110" s="82">
        <v>2883</v>
      </c>
      <c r="J110" s="82">
        <v>886</v>
      </c>
      <c r="K110" s="82">
        <v>817</v>
      </c>
      <c r="L110" s="82">
        <v>912</v>
      </c>
      <c r="M110" s="82">
        <v>878</v>
      </c>
    </row>
    <row r="111" spans="1:13">
      <c r="A111" s="82" t="s">
        <v>195</v>
      </c>
      <c r="B111" s="82">
        <v>3574</v>
      </c>
      <c r="C111" s="82">
        <v>3781</v>
      </c>
      <c r="D111" s="82">
        <v>3985</v>
      </c>
      <c r="E111" s="82">
        <v>4414</v>
      </c>
      <c r="F111" s="82">
        <v>3773</v>
      </c>
      <c r="G111" s="82">
        <v>3961.5</v>
      </c>
      <c r="H111" s="82">
        <v>4195</v>
      </c>
      <c r="I111" s="82">
        <v>4638.5</v>
      </c>
      <c r="J111" s="82">
        <v>398</v>
      </c>
      <c r="K111" s="82">
        <v>361</v>
      </c>
      <c r="L111" s="82">
        <v>420</v>
      </c>
      <c r="M111" s="82">
        <v>449</v>
      </c>
    </row>
    <row r="112" spans="1:13">
      <c r="A112" s="82" t="s">
        <v>419</v>
      </c>
      <c r="D112" s="82">
        <v>1720</v>
      </c>
      <c r="E112" s="82">
        <v>1758</v>
      </c>
      <c r="H112" s="82">
        <v>1825.5</v>
      </c>
      <c r="I112" s="82">
        <v>1853</v>
      </c>
      <c r="L112" s="82">
        <v>211</v>
      </c>
      <c r="M112" s="82">
        <v>190</v>
      </c>
    </row>
    <row r="113" spans="1:13">
      <c r="A113" s="82" t="s">
        <v>47</v>
      </c>
      <c r="B113" s="82">
        <v>1067</v>
      </c>
      <c r="C113" s="82">
        <v>969</v>
      </c>
      <c r="D113" s="82">
        <v>1051</v>
      </c>
      <c r="E113" s="82">
        <v>1196</v>
      </c>
      <c r="F113" s="82">
        <v>1185</v>
      </c>
      <c r="G113" s="82">
        <v>1065.5</v>
      </c>
      <c r="H113" s="82">
        <v>1151</v>
      </c>
      <c r="I113" s="82">
        <v>1309.5</v>
      </c>
      <c r="J113" s="82">
        <v>236</v>
      </c>
      <c r="K113" s="82">
        <v>193</v>
      </c>
      <c r="L113" s="82">
        <v>200</v>
      </c>
      <c r="M113" s="82">
        <v>227</v>
      </c>
    </row>
    <row r="114" spans="1:13">
      <c r="A114" s="82" t="s">
        <v>506</v>
      </c>
      <c r="E114" s="82">
        <v>2302</v>
      </c>
      <c r="I114" s="82">
        <v>2527.5</v>
      </c>
      <c r="M114" s="82">
        <v>451</v>
      </c>
    </row>
    <row r="115" spans="1:13">
      <c r="A115" s="82" t="s">
        <v>196</v>
      </c>
      <c r="B115" s="82">
        <v>1824</v>
      </c>
      <c r="C115" s="82">
        <v>1952</v>
      </c>
      <c r="D115" s="82">
        <v>2380</v>
      </c>
      <c r="E115" s="82">
        <v>2462</v>
      </c>
      <c r="F115" s="82">
        <v>2593.5</v>
      </c>
      <c r="G115" s="82">
        <v>2581.5</v>
      </c>
      <c r="H115" s="82">
        <v>3250.5</v>
      </c>
      <c r="I115" s="82">
        <v>3277</v>
      </c>
      <c r="J115" s="82">
        <v>1539</v>
      </c>
      <c r="K115" s="82">
        <v>1259</v>
      </c>
      <c r="L115" s="82">
        <v>1741</v>
      </c>
      <c r="M115" s="82">
        <v>1630</v>
      </c>
    </row>
    <row r="116" spans="1:13">
      <c r="A116" s="82" t="s">
        <v>840</v>
      </c>
      <c r="E116" s="82">
        <v>1648</v>
      </c>
      <c r="I116" s="82">
        <v>1707</v>
      </c>
      <c r="M116" s="82">
        <v>118</v>
      </c>
    </row>
    <row r="117" spans="1:13">
      <c r="A117" s="82" t="s">
        <v>197</v>
      </c>
      <c r="B117" s="82">
        <v>1894</v>
      </c>
      <c r="C117" s="82">
        <v>1958</v>
      </c>
      <c r="D117" s="82">
        <v>2035</v>
      </c>
      <c r="E117" s="82">
        <v>2123</v>
      </c>
      <c r="F117" s="82">
        <v>2639</v>
      </c>
      <c r="G117" s="82">
        <v>2742.5</v>
      </c>
      <c r="H117" s="82">
        <v>2842.5</v>
      </c>
      <c r="I117" s="82">
        <v>2962</v>
      </c>
      <c r="J117" s="82">
        <v>1490</v>
      </c>
      <c r="K117" s="82">
        <v>1569</v>
      </c>
      <c r="L117" s="82">
        <v>1615</v>
      </c>
      <c r="M117" s="82">
        <v>1678</v>
      </c>
    </row>
    <row r="118" spans="1:13">
      <c r="A118" s="82" t="s">
        <v>198</v>
      </c>
      <c r="B118" s="82">
        <v>308</v>
      </c>
      <c r="C118" s="82">
        <v>304</v>
      </c>
      <c r="D118" s="82">
        <v>313</v>
      </c>
      <c r="E118" s="82">
        <v>313</v>
      </c>
      <c r="F118" s="82">
        <v>450</v>
      </c>
      <c r="G118" s="82">
        <v>445.5</v>
      </c>
      <c r="H118" s="82">
        <v>457</v>
      </c>
      <c r="I118" s="82">
        <v>460</v>
      </c>
      <c r="J118" s="82">
        <v>284</v>
      </c>
      <c r="K118" s="82">
        <v>283</v>
      </c>
      <c r="L118" s="82">
        <v>288</v>
      </c>
      <c r="M118" s="82">
        <v>294</v>
      </c>
    </row>
    <row r="119" spans="1:13">
      <c r="A119" s="82" t="s">
        <v>199</v>
      </c>
      <c r="B119" s="82">
        <v>3329</v>
      </c>
      <c r="C119" s="82">
        <v>3251</v>
      </c>
      <c r="D119" s="82">
        <v>3536</v>
      </c>
      <c r="E119" s="82">
        <v>3533</v>
      </c>
      <c r="F119" s="82">
        <v>3729</v>
      </c>
      <c r="G119" s="82">
        <v>3622.5</v>
      </c>
      <c r="H119" s="82">
        <v>3975.5</v>
      </c>
      <c r="I119" s="82">
        <v>3985</v>
      </c>
      <c r="J119" s="82">
        <v>800</v>
      </c>
      <c r="K119" s="82">
        <v>743</v>
      </c>
      <c r="L119" s="82">
        <v>879</v>
      </c>
      <c r="M119" s="82">
        <v>904</v>
      </c>
    </row>
    <row r="120" spans="1:13">
      <c r="A120" s="82" t="s">
        <v>200</v>
      </c>
      <c r="B120" s="82">
        <v>1057</v>
      </c>
      <c r="C120" s="82">
        <v>988</v>
      </c>
      <c r="D120" s="82">
        <v>1033</v>
      </c>
      <c r="E120" s="82">
        <v>1164</v>
      </c>
      <c r="F120" s="82">
        <v>1141</v>
      </c>
      <c r="G120" s="82">
        <v>1056</v>
      </c>
      <c r="H120" s="82">
        <v>1087.5</v>
      </c>
      <c r="I120" s="82">
        <v>1254.5</v>
      </c>
      <c r="J120" s="82">
        <v>168</v>
      </c>
      <c r="K120" s="82">
        <v>136</v>
      </c>
      <c r="L120" s="82">
        <v>109</v>
      </c>
      <c r="M120" s="82">
        <v>181</v>
      </c>
    </row>
    <row r="121" spans="1:13">
      <c r="A121" s="82" t="s">
        <v>201</v>
      </c>
      <c r="B121" s="82">
        <v>1798</v>
      </c>
      <c r="C121" s="82">
        <v>1742</v>
      </c>
      <c r="D121" s="82">
        <v>1693</v>
      </c>
      <c r="E121" s="82">
        <v>1681</v>
      </c>
      <c r="F121" s="82">
        <v>2075</v>
      </c>
      <c r="G121" s="82">
        <v>2004</v>
      </c>
      <c r="H121" s="82">
        <v>1969</v>
      </c>
      <c r="I121" s="82">
        <v>1966</v>
      </c>
      <c r="J121" s="82">
        <v>554</v>
      </c>
      <c r="K121" s="82">
        <v>524</v>
      </c>
      <c r="L121" s="82">
        <v>552</v>
      </c>
      <c r="M121" s="82">
        <v>570</v>
      </c>
    </row>
    <row r="122" spans="1:13">
      <c r="A122" s="82" t="s">
        <v>48</v>
      </c>
      <c r="B122" s="82">
        <v>1400</v>
      </c>
      <c r="C122" s="82">
        <v>1455</v>
      </c>
      <c r="D122" s="82">
        <v>1585</v>
      </c>
      <c r="E122" s="82">
        <v>1550</v>
      </c>
      <c r="F122" s="82">
        <v>1467.5</v>
      </c>
      <c r="G122" s="82">
        <v>1530.5</v>
      </c>
      <c r="H122" s="82">
        <v>1657</v>
      </c>
      <c r="I122" s="82">
        <v>1619</v>
      </c>
      <c r="J122" s="82">
        <v>135</v>
      </c>
      <c r="K122" s="82">
        <v>151</v>
      </c>
      <c r="L122" s="82">
        <v>144</v>
      </c>
      <c r="M122" s="82">
        <v>138</v>
      </c>
    </row>
    <row r="123" spans="1:13">
      <c r="A123" s="82" t="s">
        <v>202</v>
      </c>
      <c r="B123" s="82">
        <v>7876</v>
      </c>
      <c r="C123" s="82">
        <v>7498</v>
      </c>
      <c r="D123" s="82">
        <v>8111</v>
      </c>
      <c r="E123" s="82">
        <v>8515</v>
      </c>
      <c r="F123" s="82">
        <v>10025.5</v>
      </c>
      <c r="G123" s="82">
        <v>9539</v>
      </c>
      <c r="H123" s="82">
        <v>10261.5</v>
      </c>
      <c r="I123" s="82">
        <v>10801.5</v>
      </c>
      <c r="J123" s="82">
        <v>4299</v>
      </c>
      <c r="K123" s="82">
        <v>4082</v>
      </c>
      <c r="L123" s="82">
        <v>4301</v>
      </c>
      <c r="M123" s="82">
        <v>4573</v>
      </c>
    </row>
    <row r="124" spans="1:13">
      <c r="A124" s="82" t="s">
        <v>203</v>
      </c>
      <c r="B124" s="82">
        <v>2339</v>
      </c>
      <c r="C124" s="82">
        <v>2467</v>
      </c>
      <c r="D124" s="82">
        <v>2477</v>
      </c>
      <c r="E124" s="82">
        <v>2794</v>
      </c>
      <c r="F124" s="82">
        <v>2719.5</v>
      </c>
      <c r="G124" s="82">
        <v>2859.5</v>
      </c>
      <c r="H124" s="82">
        <v>2899.5</v>
      </c>
      <c r="I124" s="82">
        <v>3275.5</v>
      </c>
      <c r="J124" s="82">
        <v>761</v>
      </c>
      <c r="K124" s="82">
        <v>785</v>
      </c>
      <c r="L124" s="82">
        <v>845</v>
      </c>
      <c r="M124" s="82">
        <v>963</v>
      </c>
    </row>
    <row r="125" spans="1:13">
      <c r="A125" s="82" t="s">
        <v>204</v>
      </c>
      <c r="C125" s="82">
        <v>1120</v>
      </c>
      <c r="D125" s="82">
        <v>1201</v>
      </c>
      <c r="E125" s="82">
        <v>1307</v>
      </c>
      <c r="G125" s="82">
        <v>1173.5</v>
      </c>
      <c r="H125" s="82">
        <v>1243</v>
      </c>
      <c r="I125" s="82">
        <v>1374.5</v>
      </c>
      <c r="K125" s="82">
        <v>107</v>
      </c>
      <c r="L125" s="82">
        <v>84</v>
      </c>
      <c r="M125" s="82">
        <v>135</v>
      </c>
    </row>
    <row r="126" spans="1:13">
      <c r="A126" s="82" t="s">
        <v>420</v>
      </c>
      <c r="D126" s="82">
        <v>183</v>
      </c>
      <c r="E126" s="82">
        <v>192</v>
      </c>
      <c r="H126" s="82">
        <v>183</v>
      </c>
      <c r="I126" s="82">
        <v>192</v>
      </c>
      <c r="L126" s="82">
        <v>0</v>
      </c>
      <c r="M126" s="82">
        <v>0</v>
      </c>
    </row>
    <row r="127" spans="1:13">
      <c r="A127" s="82" t="s">
        <v>205</v>
      </c>
      <c r="B127" s="82">
        <v>120</v>
      </c>
      <c r="C127" s="82">
        <v>110</v>
      </c>
      <c r="F127" s="82">
        <v>120</v>
      </c>
      <c r="G127" s="82">
        <v>110</v>
      </c>
      <c r="J127" s="82">
        <v>0</v>
      </c>
      <c r="K127" s="82">
        <v>0</v>
      </c>
    </row>
    <row r="128" spans="1:13">
      <c r="A128" s="82" t="s">
        <v>206</v>
      </c>
      <c r="B128" s="82">
        <v>1827</v>
      </c>
      <c r="C128" s="82">
        <v>1680</v>
      </c>
      <c r="D128" s="82">
        <v>1787</v>
      </c>
      <c r="E128" s="82">
        <v>1819</v>
      </c>
      <c r="F128" s="82">
        <v>1909.5</v>
      </c>
      <c r="G128" s="82">
        <v>1767</v>
      </c>
      <c r="H128" s="82">
        <v>1891.5</v>
      </c>
      <c r="I128" s="82">
        <v>1927</v>
      </c>
      <c r="J128" s="82">
        <v>165</v>
      </c>
      <c r="K128" s="82">
        <v>174</v>
      </c>
      <c r="L128" s="82">
        <v>209</v>
      </c>
      <c r="M128" s="82">
        <v>216</v>
      </c>
    </row>
    <row r="129" spans="1:13">
      <c r="A129" s="82" t="s">
        <v>207</v>
      </c>
      <c r="B129" s="82">
        <v>5482</v>
      </c>
      <c r="C129" s="82">
        <v>5833</v>
      </c>
      <c r="D129" s="82">
        <v>6301</v>
      </c>
      <c r="E129" s="82">
        <v>6695</v>
      </c>
      <c r="F129" s="82">
        <v>5839.5</v>
      </c>
      <c r="G129" s="82">
        <v>6216</v>
      </c>
      <c r="H129" s="82">
        <v>6717</v>
      </c>
      <c r="I129" s="82">
        <v>7221.5</v>
      </c>
      <c r="J129" s="82">
        <v>715</v>
      </c>
      <c r="K129" s="82">
        <v>766</v>
      </c>
      <c r="L129" s="82">
        <v>832</v>
      </c>
      <c r="M129" s="82">
        <v>1053</v>
      </c>
    </row>
    <row r="130" spans="1:13">
      <c r="A130" s="82" t="s">
        <v>208</v>
      </c>
      <c r="B130" s="82">
        <v>5826</v>
      </c>
      <c r="C130" s="82">
        <v>6140</v>
      </c>
      <c r="D130" s="82">
        <v>5805</v>
      </c>
      <c r="E130" s="82">
        <v>5734</v>
      </c>
      <c r="F130" s="82">
        <v>6214</v>
      </c>
      <c r="G130" s="82">
        <v>6538</v>
      </c>
      <c r="H130" s="82">
        <v>6186.5</v>
      </c>
      <c r="I130" s="82">
        <v>6140</v>
      </c>
      <c r="J130" s="82">
        <v>776</v>
      </c>
      <c r="K130" s="82">
        <v>796</v>
      </c>
      <c r="L130" s="82">
        <v>763</v>
      </c>
      <c r="M130" s="82">
        <v>812</v>
      </c>
    </row>
    <row r="131" spans="1:13">
      <c r="A131" s="82" t="s">
        <v>49</v>
      </c>
      <c r="B131" s="82">
        <v>2678</v>
      </c>
      <c r="C131" s="82">
        <v>2825</v>
      </c>
      <c r="D131" s="82">
        <v>2874</v>
      </c>
      <c r="E131" s="82">
        <v>2913</v>
      </c>
      <c r="F131" s="82">
        <v>2790</v>
      </c>
      <c r="G131" s="82">
        <v>2963.5</v>
      </c>
      <c r="H131" s="82">
        <v>2997</v>
      </c>
      <c r="I131" s="82">
        <v>3062.5</v>
      </c>
      <c r="J131" s="82">
        <v>224</v>
      </c>
      <c r="K131" s="82">
        <v>277</v>
      </c>
      <c r="L131" s="82">
        <v>246</v>
      </c>
      <c r="M131" s="82">
        <v>299</v>
      </c>
    </row>
    <row r="132" spans="1:13">
      <c r="A132" s="82" t="s">
        <v>209</v>
      </c>
      <c r="B132" s="82">
        <v>3554</v>
      </c>
      <c r="C132" s="82">
        <v>3490</v>
      </c>
      <c r="D132" s="82">
        <v>3467</v>
      </c>
      <c r="E132" s="82">
        <v>3732</v>
      </c>
      <c r="F132" s="82">
        <v>3794.5</v>
      </c>
      <c r="G132" s="82">
        <v>3725.5</v>
      </c>
      <c r="H132" s="82">
        <v>3682</v>
      </c>
      <c r="I132" s="82">
        <v>3993</v>
      </c>
      <c r="J132" s="82">
        <v>481</v>
      </c>
      <c r="K132" s="82">
        <v>471</v>
      </c>
      <c r="L132" s="82">
        <v>430</v>
      </c>
      <c r="M132" s="82">
        <v>522</v>
      </c>
    </row>
    <row r="133" spans="1:13">
      <c r="A133" s="82" t="s">
        <v>210</v>
      </c>
      <c r="B133" s="82">
        <v>13820</v>
      </c>
      <c r="C133" s="82">
        <v>14413</v>
      </c>
      <c r="D133" s="82">
        <v>15422</v>
      </c>
      <c r="E133" s="82">
        <v>16446</v>
      </c>
      <c r="F133" s="82">
        <v>15281.5</v>
      </c>
      <c r="G133" s="82">
        <v>16006</v>
      </c>
      <c r="H133" s="82">
        <v>17165.5</v>
      </c>
      <c r="I133" s="82">
        <v>18422</v>
      </c>
      <c r="J133" s="82">
        <v>2923</v>
      </c>
      <c r="K133" s="82">
        <v>3186</v>
      </c>
      <c r="L133" s="82">
        <v>3487</v>
      </c>
      <c r="M133" s="82">
        <v>3952</v>
      </c>
    </row>
    <row r="134" spans="1:13">
      <c r="A134" s="82" t="s">
        <v>211</v>
      </c>
      <c r="B134" s="82">
        <v>5589</v>
      </c>
      <c r="C134" s="82">
        <v>6151</v>
      </c>
      <c r="D134" s="82">
        <v>6610</v>
      </c>
      <c r="E134" s="82">
        <v>7655</v>
      </c>
      <c r="F134" s="82">
        <v>5916</v>
      </c>
      <c r="G134" s="82">
        <v>6497</v>
      </c>
      <c r="H134" s="82">
        <v>6998.5</v>
      </c>
      <c r="I134" s="82">
        <v>8062.5</v>
      </c>
      <c r="J134" s="82">
        <v>654</v>
      </c>
      <c r="K134" s="82">
        <v>692</v>
      </c>
      <c r="L134" s="82">
        <v>777</v>
      </c>
      <c r="M134" s="82">
        <v>815</v>
      </c>
    </row>
    <row r="135" spans="1:13">
      <c r="A135" s="82" t="s">
        <v>212</v>
      </c>
      <c r="B135" s="82">
        <v>96</v>
      </c>
      <c r="C135" s="82">
        <v>92</v>
      </c>
      <c r="D135" s="82">
        <v>102</v>
      </c>
      <c r="E135" s="82">
        <v>105</v>
      </c>
      <c r="F135" s="82">
        <v>99</v>
      </c>
      <c r="G135" s="82">
        <v>94</v>
      </c>
      <c r="H135" s="82">
        <v>107</v>
      </c>
      <c r="I135" s="82">
        <v>110</v>
      </c>
      <c r="J135" s="82">
        <v>6</v>
      </c>
      <c r="K135" s="82">
        <v>4</v>
      </c>
      <c r="L135" s="82">
        <v>10</v>
      </c>
      <c r="M135" s="82">
        <v>10</v>
      </c>
    </row>
    <row r="136" spans="1:13">
      <c r="A136" s="82" t="s">
        <v>213</v>
      </c>
      <c r="B136" s="82">
        <v>5110</v>
      </c>
      <c r="C136" s="82">
        <v>5165</v>
      </c>
      <c r="D136" s="82">
        <v>5056</v>
      </c>
      <c r="E136" s="82">
        <v>5391</v>
      </c>
      <c r="F136" s="82">
        <v>5889</v>
      </c>
      <c r="G136" s="82">
        <v>5925</v>
      </c>
      <c r="H136" s="82">
        <v>5825.5</v>
      </c>
      <c r="I136" s="82">
        <v>6298.5</v>
      </c>
      <c r="J136" s="82">
        <v>1558</v>
      </c>
      <c r="K136" s="82">
        <v>1520</v>
      </c>
      <c r="L136" s="82">
        <v>1539</v>
      </c>
      <c r="M136" s="82">
        <v>1815</v>
      </c>
    </row>
    <row r="137" spans="1:13">
      <c r="A137" s="82" t="s">
        <v>50</v>
      </c>
      <c r="B137" s="82">
        <v>4477</v>
      </c>
      <c r="C137" s="82">
        <v>4758</v>
      </c>
      <c r="D137" s="82">
        <v>4720</v>
      </c>
      <c r="E137" s="82">
        <v>5254</v>
      </c>
      <c r="F137" s="82">
        <v>4889</v>
      </c>
      <c r="G137" s="82">
        <v>5189.5</v>
      </c>
      <c r="H137" s="82">
        <v>5160.5</v>
      </c>
      <c r="I137" s="82">
        <v>5719.5</v>
      </c>
      <c r="J137" s="82">
        <v>824</v>
      </c>
      <c r="K137" s="82">
        <v>863</v>
      </c>
      <c r="L137" s="82">
        <v>881</v>
      </c>
      <c r="M137" s="82">
        <v>931</v>
      </c>
    </row>
    <row r="138" spans="1:13">
      <c r="A138" s="82" t="s">
        <v>214</v>
      </c>
      <c r="B138" s="82">
        <v>739</v>
      </c>
      <c r="C138" s="82">
        <v>802</v>
      </c>
      <c r="D138" s="82">
        <v>850</v>
      </c>
      <c r="E138" s="82">
        <v>958</v>
      </c>
      <c r="F138" s="82">
        <v>777.5</v>
      </c>
      <c r="G138" s="82">
        <v>847</v>
      </c>
      <c r="H138" s="82">
        <v>910</v>
      </c>
      <c r="I138" s="82">
        <v>1041.5</v>
      </c>
      <c r="J138" s="82">
        <v>77</v>
      </c>
      <c r="K138" s="82">
        <v>90</v>
      </c>
      <c r="L138" s="82">
        <v>120</v>
      </c>
      <c r="M138" s="82">
        <v>167</v>
      </c>
    </row>
    <row r="139" spans="1:13">
      <c r="A139" s="82" t="s">
        <v>215</v>
      </c>
      <c r="B139" s="82">
        <v>4532</v>
      </c>
      <c r="C139" s="82">
        <v>4789</v>
      </c>
      <c r="D139" s="82">
        <v>4822</v>
      </c>
      <c r="E139" s="82">
        <v>5435</v>
      </c>
      <c r="F139" s="82">
        <v>5427</v>
      </c>
      <c r="G139" s="82">
        <v>5753</v>
      </c>
      <c r="H139" s="82">
        <v>5794</v>
      </c>
      <c r="I139" s="82">
        <v>6537.5</v>
      </c>
      <c r="J139" s="82">
        <v>1790</v>
      </c>
      <c r="K139" s="82">
        <v>1928</v>
      </c>
      <c r="L139" s="82">
        <v>1944</v>
      </c>
      <c r="M139" s="82">
        <v>2205</v>
      </c>
    </row>
    <row r="140" spans="1:13">
      <c r="A140" s="82" t="s">
        <v>216</v>
      </c>
      <c r="B140" s="82">
        <v>191</v>
      </c>
      <c r="C140" s="82">
        <v>222</v>
      </c>
      <c r="D140" s="82">
        <v>215</v>
      </c>
      <c r="E140" s="82">
        <v>184</v>
      </c>
      <c r="F140" s="82">
        <v>214</v>
      </c>
      <c r="G140" s="82">
        <v>250.5</v>
      </c>
      <c r="H140" s="82">
        <v>240</v>
      </c>
      <c r="I140" s="82">
        <v>208</v>
      </c>
      <c r="J140" s="82">
        <v>46</v>
      </c>
      <c r="K140" s="82">
        <v>57</v>
      </c>
      <c r="L140" s="82">
        <v>50</v>
      </c>
      <c r="M140" s="82">
        <v>48</v>
      </c>
    </row>
    <row r="141" spans="1:13">
      <c r="A141" s="82" t="s">
        <v>217</v>
      </c>
      <c r="B141" s="82">
        <v>12285</v>
      </c>
      <c r="C141" s="82">
        <v>14318</v>
      </c>
      <c r="D141" s="82">
        <v>13894</v>
      </c>
      <c r="E141" s="82">
        <v>13224</v>
      </c>
      <c r="F141" s="82">
        <v>14345.5</v>
      </c>
      <c r="G141" s="82">
        <v>16641</v>
      </c>
      <c r="H141" s="82">
        <v>16290</v>
      </c>
      <c r="I141" s="82">
        <v>15538</v>
      </c>
      <c r="J141" s="82">
        <v>4121</v>
      </c>
      <c r="K141" s="82">
        <v>4646</v>
      </c>
      <c r="L141" s="82">
        <v>4792</v>
      </c>
      <c r="M141" s="82">
        <v>4628</v>
      </c>
    </row>
    <row r="142" spans="1:13">
      <c r="A142" s="82" t="s">
        <v>218</v>
      </c>
      <c r="B142" s="82">
        <v>1013</v>
      </c>
      <c r="C142" s="82">
        <v>989</v>
      </c>
      <c r="D142" s="82">
        <v>926</v>
      </c>
      <c r="E142" s="82">
        <v>1119</v>
      </c>
      <c r="F142" s="82">
        <v>1091.5</v>
      </c>
      <c r="G142" s="82">
        <v>1057</v>
      </c>
      <c r="H142" s="82">
        <v>1006</v>
      </c>
      <c r="I142" s="82">
        <v>1215</v>
      </c>
      <c r="J142" s="82">
        <v>157</v>
      </c>
      <c r="K142" s="82">
        <v>136</v>
      </c>
      <c r="L142" s="82">
        <v>160</v>
      </c>
      <c r="M142" s="82">
        <v>192</v>
      </c>
    </row>
    <row r="143" spans="1:13">
      <c r="A143" s="82" t="s">
        <v>219</v>
      </c>
      <c r="B143" s="82">
        <v>1358</v>
      </c>
      <c r="C143" s="82">
        <v>1260</v>
      </c>
      <c r="D143" s="82">
        <v>1240</v>
      </c>
      <c r="E143" s="82">
        <v>1484</v>
      </c>
      <c r="F143" s="82">
        <v>1403</v>
      </c>
      <c r="G143" s="82">
        <v>1300</v>
      </c>
      <c r="H143" s="82">
        <v>1284.5</v>
      </c>
      <c r="I143" s="82">
        <v>1544</v>
      </c>
      <c r="J143" s="82">
        <v>90</v>
      </c>
      <c r="K143" s="82">
        <v>80</v>
      </c>
      <c r="L143" s="82">
        <v>89</v>
      </c>
      <c r="M143" s="82">
        <v>120</v>
      </c>
    </row>
    <row r="144" spans="1:13">
      <c r="A144" s="82" t="s">
        <v>52</v>
      </c>
      <c r="B144" s="82">
        <v>6092</v>
      </c>
      <c r="C144" s="82">
        <v>6225</v>
      </c>
      <c r="D144" s="82">
        <v>6897</v>
      </c>
      <c r="E144" s="82">
        <v>7232</v>
      </c>
      <c r="F144" s="82">
        <v>6525</v>
      </c>
      <c r="G144" s="82">
        <v>6672.5</v>
      </c>
      <c r="H144" s="82">
        <v>7442.5</v>
      </c>
      <c r="I144" s="82">
        <v>7805.5</v>
      </c>
      <c r="J144" s="82">
        <v>866</v>
      </c>
      <c r="K144" s="82">
        <v>895</v>
      </c>
      <c r="L144" s="82">
        <v>1091</v>
      </c>
      <c r="M144" s="82">
        <v>1147</v>
      </c>
    </row>
    <row r="145" spans="1:13">
      <c r="A145" s="82" t="s">
        <v>220</v>
      </c>
      <c r="B145" s="82">
        <v>1603</v>
      </c>
      <c r="C145" s="82">
        <v>1470</v>
      </c>
      <c r="D145" s="82">
        <v>1446</v>
      </c>
      <c r="E145" s="82">
        <v>1488</v>
      </c>
      <c r="F145" s="82">
        <v>1728</v>
      </c>
      <c r="G145" s="82">
        <v>1590</v>
      </c>
      <c r="H145" s="82">
        <v>1562</v>
      </c>
      <c r="I145" s="82">
        <v>1652</v>
      </c>
      <c r="J145" s="82">
        <v>250</v>
      </c>
      <c r="K145" s="82">
        <v>240</v>
      </c>
      <c r="L145" s="82">
        <v>232</v>
      </c>
      <c r="M145" s="82">
        <v>328</v>
      </c>
    </row>
    <row r="146" spans="1:13">
      <c r="A146" s="82" t="s">
        <v>221</v>
      </c>
      <c r="B146" s="82">
        <v>9153</v>
      </c>
      <c r="C146" s="82">
        <v>9366</v>
      </c>
      <c r="D146" s="82">
        <v>10234</v>
      </c>
      <c r="E146" s="82">
        <v>10441</v>
      </c>
      <c r="F146" s="82">
        <v>11245</v>
      </c>
      <c r="G146" s="82">
        <v>11471.5</v>
      </c>
      <c r="H146" s="82">
        <v>12607.5</v>
      </c>
      <c r="I146" s="82">
        <v>12883</v>
      </c>
      <c r="J146" s="82">
        <v>4184</v>
      </c>
      <c r="K146" s="82">
        <v>4211</v>
      </c>
      <c r="L146" s="82">
        <v>4747</v>
      </c>
      <c r="M146" s="82">
        <v>4884</v>
      </c>
    </row>
    <row r="147" spans="1:13">
      <c r="A147" s="82" t="s">
        <v>222</v>
      </c>
      <c r="B147" s="82">
        <v>2285</v>
      </c>
      <c r="C147" s="82">
        <v>2239</v>
      </c>
      <c r="D147" s="82">
        <v>2183</v>
      </c>
      <c r="E147" s="82">
        <v>2399</v>
      </c>
      <c r="F147" s="82">
        <v>2364.5</v>
      </c>
      <c r="G147" s="82">
        <v>2320.5</v>
      </c>
      <c r="H147" s="82">
        <v>2279.5</v>
      </c>
      <c r="I147" s="82">
        <v>2505</v>
      </c>
      <c r="J147" s="82">
        <v>159</v>
      </c>
      <c r="K147" s="82">
        <v>163</v>
      </c>
      <c r="L147" s="82">
        <v>193</v>
      </c>
      <c r="M147" s="82">
        <v>212</v>
      </c>
    </row>
    <row r="148" spans="1:13">
      <c r="A148" s="82" t="s">
        <v>223</v>
      </c>
      <c r="B148" s="82">
        <v>1602</v>
      </c>
      <c r="C148" s="82">
        <v>1613</v>
      </c>
      <c r="D148" s="82">
        <v>1564</v>
      </c>
      <c r="E148" s="82">
        <v>1650</v>
      </c>
      <c r="F148" s="82">
        <v>1633.5</v>
      </c>
      <c r="G148" s="82">
        <v>1648.5</v>
      </c>
      <c r="H148" s="82">
        <v>1598.5</v>
      </c>
      <c r="I148" s="82">
        <v>1699.5</v>
      </c>
      <c r="J148" s="82">
        <v>63</v>
      </c>
      <c r="K148" s="82">
        <v>71</v>
      </c>
      <c r="L148" s="82">
        <v>69</v>
      </c>
      <c r="M148" s="82">
        <v>99</v>
      </c>
    </row>
    <row r="149" spans="1:13">
      <c r="A149" s="82" t="s">
        <v>224</v>
      </c>
      <c r="B149" s="82">
        <v>2369</v>
      </c>
      <c r="C149" s="82">
        <v>2528</v>
      </c>
      <c r="D149" s="82">
        <v>2400</v>
      </c>
      <c r="E149" s="82">
        <v>2535</v>
      </c>
      <c r="F149" s="82">
        <v>2595.5</v>
      </c>
      <c r="G149" s="82">
        <v>2779</v>
      </c>
      <c r="H149" s="82">
        <v>2648.5</v>
      </c>
      <c r="I149" s="82">
        <v>2797.5</v>
      </c>
      <c r="J149" s="82">
        <v>453</v>
      </c>
      <c r="K149" s="82">
        <v>502</v>
      </c>
      <c r="L149" s="82">
        <v>497</v>
      </c>
      <c r="M149" s="82">
        <v>525</v>
      </c>
    </row>
    <row r="150" spans="1:13">
      <c r="A150" s="82" t="s">
        <v>53</v>
      </c>
      <c r="C150" s="82">
        <v>1409</v>
      </c>
      <c r="D150" s="82">
        <v>1486</v>
      </c>
      <c r="E150" s="82">
        <v>1534</v>
      </c>
      <c r="G150" s="82">
        <v>1474</v>
      </c>
      <c r="H150" s="82">
        <v>1555.5</v>
      </c>
      <c r="I150" s="82">
        <v>1611</v>
      </c>
      <c r="K150" s="82">
        <v>130</v>
      </c>
      <c r="L150" s="82">
        <v>139</v>
      </c>
      <c r="M150" s="82">
        <v>154</v>
      </c>
    </row>
    <row r="151" spans="1:13">
      <c r="A151" s="82" t="s">
        <v>225</v>
      </c>
      <c r="B151" s="82">
        <v>7964</v>
      </c>
      <c r="C151" s="82">
        <v>8238</v>
      </c>
      <c r="D151" s="82">
        <v>8609</v>
      </c>
      <c r="E151" s="82">
        <v>9443</v>
      </c>
      <c r="F151" s="82">
        <v>9027</v>
      </c>
      <c r="G151" s="82">
        <v>9358.5</v>
      </c>
      <c r="H151" s="82">
        <v>9831</v>
      </c>
      <c r="I151" s="82">
        <v>10814</v>
      </c>
      <c r="J151" s="82">
        <v>2126</v>
      </c>
      <c r="K151" s="82">
        <v>2241</v>
      </c>
      <c r="L151" s="82">
        <v>2444</v>
      </c>
      <c r="M151" s="82">
        <v>2742</v>
      </c>
    </row>
    <row r="152" spans="1:13">
      <c r="A152" s="82" t="s">
        <v>54</v>
      </c>
      <c r="B152" s="82">
        <v>2565</v>
      </c>
      <c r="C152" s="82">
        <v>2668</v>
      </c>
      <c r="D152" s="82">
        <v>2742</v>
      </c>
      <c r="E152" s="82">
        <v>2948</v>
      </c>
      <c r="F152" s="82">
        <v>2683.5</v>
      </c>
      <c r="G152" s="82">
        <v>2768.5</v>
      </c>
      <c r="H152" s="82">
        <v>2842</v>
      </c>
      <c r="I152" s="82">
        <v>3072.5</v>
      </c>
      <c r="J152" s="82">
        <v>237</v>
      </c>
      <c r="K152" s="82">
        <v>201</v>
      </c>
      <c r="L152" s="82">
        <v>200</v>
      </c>
      <c r="M152" s="82">
        <v>249</v>
      </c>
    </row>
    <row r="153" spans="1:13">
      <c r="A153" s="82" t="s">
        <v>226</v>
      </c>
      <c r="B153" s="82">
        <v>466</v>
      </c>
      <c r="C153" s="82">
        <v>430</v>
      </c>
      <c r="D153" s="82">
        <v>492</v>
      </c>
      <c r="E153" s="82">
        <v>531</v>
      </c>
      <c r="F153" s="82">
        <v>669.5</v>
      </c>
      <c r="G153" s="82">
        <v>615</v>
      </c>
      <c r="H153" s="82">
        <v>705</v>
      </c>
      <c r="I153" s="82">
        <v>753.5</v>
      </c>
      <c r="J153" s="82">
        <v>407</v>
      </c>
      <c r="K153" s="82">
        <v>370</v>
      </c>
      <c r="L153" s="82">
        <v>426</v>
      </c>
      <c r="M153" s="82">
        <v>445</v>
      </c>
    </row>
    <row r="154" spans="1:13">
      <c r="A154" s="82" t="s">
        <v>227</v>
      </c>
      <c r="B154" s="82">
        <v>77</v>
      </c>
      <c r="C154" s="82">
        <v>84</v>
      </c>
      <c r="D154" s="82">
        <v>73</v>
      </c>
      <c r="E154" s="82">
        <v>76</v>
      </c>
      <c r="F154" s="82">
        <v>77</v>
      </c>
      <c r="G154" s="82">
        <v>84</v>
      </c>
      <c r="H154" s="82">
        <v>73</v>
      </c>
      <c r="I154" s="82">
        <v>76</v>
      </c>
      <c r="J154" s="82">
        <v>0</v>
      </c>
      <c r="K154" s="82">
        <v>0</v>
      </c>
      <c r="L154" s="82">
        <v>0</v>
      </c>
      <c r="M154" s="82">
        <v>0</v>
      </c>
    </row>
    <row r="155" spans="1:13">
      <c r="A155" s="82" t="s">
        <v>841</v>
      </c>
      <c r="E155" s="82">
        <v>583</v>
      </c>
      <c r="I155" s="82">
        <v>587</v>
      </c>
      <c r="M155" s="82">
        <v>8</v>
      </c>
    </row>
    <row r="156" spans="1:13">
      <c r="A156" s="82" t="s">
        <v>228</v>
      </c>
      <c r="B156" s="82">
        <v>543</v>
      </c>
      <c r="C156" s="82">
        <v>530</v>
      </c>
      <c r="D156" s="82">
        <v>576</v>
      </c>
      <c r="F156" s="82">
        <v>545.5</v>
      </c>
      <c r="G156" s="82">
        <v>534.5</v>
      </c>
      <c r="H156" s="82">
        <v>581.5</v>
      </c>
      <c r="J156" s="82">
        <v>5</v>
      </c>
      <c r="K156" s="82">
        <v>9</v>
      </c>
      <c r="L156" s="82">
        <v>11</v>
      </c>
    </row>
    <row r="157" spans="1:13">
      <c r="A157" s="82" t="s">
        <v>229</v>
      </c>
      <c r="B157" s="82">
        <v>398</v>
      </c>
      <c r="F157" s="82">
        <v>407.5</v>
      </c>
      <c r="J157" s="82">
        <v>19</v>
      </c>
    </row>
    <row r="158" spans="1:13">
      <c r="A158" s="82" t="s">
        <v>230</v>
      </c>
      <c r="B158" s="82">
        <v>4315</v>
      </c>
      <c r="C158" s="82">
        <v>4677</v>
      </c>
      <c r="D158" s="82">
        <v>4880</v>
      </c>
      <c r="E158" s="82">
        <v>4847</v>
      </c>
      <c r="F158" s="82">
        <v>4585</v>
      </c>
      <c r="G158" s="82">
        <v>4981.5</v>
      </c>
      <c r="H158" s="82">
        <v>5266</v>
      </c>
      <c r="I158" s="82">
        <v>5262</v>
      </c>
      <c r="J158" s="82">
        <v>540</v>
      </c>
      <c r="K158" s="82">
        <v>609</v>
      </c>
      <c r="L158" s="82">
        <v>772</v>
      </c>
      <c r="M158" s="82">
        <v>830</v>
      </c>
    </row>
    <row r="159" spans="1:13">
      <c r="A159" s="82" t="s">
        <v>231</v>
      </c>
      <c r="B159" s="82">
        <v>3710</v>
      </c>
      <c r="C159" s="82">
        <v>3979</v>
      </c>
      <c r="D159" s="82">
        <v>4346</v>
      </c>
      <c r="E159" s="82">
        <v>4437</v>
      </c>
      <c r="F159" s="82">
        <v>4173</v>
      </c>
      <c r="G159" s="82">
        <v>4495</v>
      </c>
      <c r="H159" s="82">
        <v>4931</v>
      </c>
      <c r="I159" s="82">
        <v>5082.5</v>
      </c>
      <c r="J159" s="82">
        <v>926</v>
      </c>
      <c r="K159" s="82">
        <v>1032</v>
      </c>
      <c r="L159" s="82">
        <v>1170</v>
      </c>
      <c r="M159" s="82">
        <v>1291</v>
      </c>
    </row>
    <row r="160" spans="1:13">
      <c r="A160" s="82" t="s">
        <v>232</v>
      </c>
      <c r="B160" s="82">
        <v>3281</v>
      </c>
      <c r="C160" s="82">
        <v>3236</v>
      </c>
      <c r="D160" s="82">
        <v>3436</v>
      </c>
      <c r="E160" s="82">
        <v>3424</v>
      </c>
      <c r="F160" s="82">
        <v>3449.5</v>
      </c>
      <c r="G160" s="82">
        <v>3403.5</v>
      </c>
      <c r="H160" s="82">
        <v>3651.5</v>
      </c>
      <c r="I160" s="82">
        <v>3641.5</v>
      </c>
      <c r="J160" s="82">
        <v>337</v>
      </c>
      <c r="K160" s="82">
        <v>335</v>
      </c>
      <c r="L160" s="82">
        <v>431</v>
      </c>
      <c r="M160" s="82">
        <v>435</v>
      </c>
    </row>
    <row r="161" spans="1:13">
      <c r="A161" s="82" t="s">
        <v>842</v>
      </c>
      <c r="E161" s="82">
        <v>2120</v>
      </c>
      <c r="I161" s="82">
        <v>2242</v>
      </c>
      <c r="M161" s="82">
        <v>244</v>
      </c>
    </row>
    <row r="162" spans="1:13">
      <c r="A162" s="82" t="s">
        <v>233</v>
      </c>
      <c r="B162" s="82">
        <v>3947</v>
      </c>
      <c r="C162" s="82">
        <v>4127</v>
      </c>
      <c r="D162" s="82">
        <v>3996</v>
      </c>
      <c r="E162" s="82">
        <v>4036</v>
      </c>
      <c r="F162" s="82">
        <v>4173.5</v>
      </c>
      <c r="G162" s="82">
        <v>4351.5</v>
      </c>
      <c r="H162" s="82">
        <v>4225.5</v>
      </c>
      <c r="I162" s="82">
        <v>4276</v>
      </c>
      <c r="J162" s="82">
        <v>453</v>
      </c>
      <c r="K162" s="82">
        <v>449</v>
      </c>
      <c r="L162" s="82">
        <v>459</v>
      </c>
      <c r="M162" s="82">
        <v>480</v>
      </c>
    </row>
    <row r="163" spans="1:13">
      <c r="A163" s="82" t="s">
        <v>234</v>
      </c>
      <c r="B163" s="82">
        <v>8759</v>
      </c>
      <c r="C163" s="82">
        <v>9107</v>
      </c>
      <c r="D163" s="82">
        <v>8877</v>
      </c>
      <c r="E163" s="82">
        <v>7910</v>
      </c>
      <c r="F163" s="82">
        <v>9242</v>
      </c>
      <c r="G163" s="82">
        <v>9604.5</v>
      </c>
      <c r="H163" s="82">
        <v>9380.5</v>
      </c>
      <c r="I163" s="82">
        <v>8445</v>
      </c>
      <c r="J163" s="82">
        <v>966</v>
      </c>
      <c r="K163" s="82">
        <v>995</v>
      </c>
      <c r="L163" s="82">
        <v>1007</v>
      </c>
      <c r="M163" s="82">
        <v>1070</v>
      </c>
    </row>
    <row r="164" spans="1:13">
      <c r="A164" s="82" t="s">
        <v>235</v>
      </c>
      <c r="B164" s="82">
        <v>7220</v>
      </c>
      <c r="C164" s="82">
        <v>7299</v>
      </c>
      <c r="D164" s="82">
        <v>7468</v>
      </c>
      <c r="E164" s="82">
        <v>7138</v>
      </c>
      <c r="F164" s="82">
        <v>7606.5</v>
      </c>
      <c r="G164" s="82">
        <v>7667</v>
      </c>
      <c r="H164" s="82">
        <v>7857.5</v>
      </c>
      <c r="I164" s="82">
        <v>7500</v>
      </c>
      <c r="J164" s="82">
        <v>773</v>
      </c>
      <c r="K164" s="82">
        <v>736</v>
      </c>
      <c r="L164" s="82">
        <v>779</v>
      </c>
      <c r="M164" s="82">
        <v>724</v>
      </c>
    </row>
    <row r="165" spans="1:13">
      <c r="A165" s="82" t="s">
        <v>236</v>
      </c>
      <c r="B165" s="82">
        <v>2224</v>
      </c>
      <c r="C165" s="82">
        <v>2010</v>
      </c>
      <c r="D165" s="82">
        <v>2071</v>
      </c>
      <c r="E165" s="82">
        <v>2340</v>
      </c>
      <c r="F165" s="82">
        <v>2331.5</v>
      </c>
      <c r="G165" s="82">
        <v>2129.5</v>
      </c>
      <c r="H165" s="82">
        <v>2200</v>
      </c>
      <c r="I165" s="82">
        <v>2474</v>
      </c>
      <c r="J165" s="82">
        <v>215</v>
      </c>
      <c r="K165" s="82">
        <v>239</v>
      </c>
      <c r="L165" s="82">
        <v>258</v>
      </c>
      <c r="M165" s="82">
        <v>268</v>
      </c>
    </row>
    <row r="166" spans="1:13">
      <c r="A166" s="82" t="s">
        <v>237</v>
      </c>
      <c r="B166" s="82">
        <v>743</v>
      </c>
      <c r="C166" s="82">
        <v>740</v>
      </c>
      <c r="D166" s="82">
        <v>723</v>
      </c>
      <c r="E166" s="82">
        <v>742</v>
      </c>
      <c r="F166" s="82">
        <v>812.5</v>
      </c>
      <c r="G166" s="82">
        <v>813.5</v>
      </c>
      <c r="H166" s="82">
        <v>789</v>
      </c>
      <c r="I166" s="82">
        <v>811</v>
      </c>
      <c r="J166" s="82">
        <v>139</v>
      </c>
      <c r="K166" s="82">
        <v>147</v>
      </c>
      <c r="L166" s="82">
        <v>132</v>
      </c>
      <c r="M166" s="82">
        <v>138</v>
      </c>
    </row>
    <row r="167" spans="1:13">
      <c r="A167" s="82" t="s">
        <v>238</v>
      </c>
      <c r="B167" s="82">
        <v>333</v>
      </c>
      <c r="C167" s="82">
        <v>333</v>
      </c>
      <c r="D167" s="82">
        <v>351</v>
      </c>
      <c r="E167" s="82">
        <v>376</v>
      </c>
      <c r="F167" s="82">
        <v>484.5</v>
      </c>
      <c r="G167" s="82">
        <v>483.5</v>
      </c>
      <c r="H167" s="82">
        <v>512</v>
      </c>
      <c r="I167" s="82">
        <v>546.5</v>
      </c>
      <c r="J167" s="82">
        <v>303</v>
      </c>
      <c r="K167" s="82">
        <v>301</v>
      </c>
      <c r="L167" s="82">
        <v>322</v>
      </c>
      <c r="M167" s="82">
        <v>341</v>
      </c>
    </row>
    <row r="168" spans="1:13">
      <c r="A168" s="82" t="s">
        <v>239</v>
      </c>
      <c r="B168" s="82">
        <v>2222</v>
      </c>
      <c r="C168" s="82">
        <v>2134</v>
      </c>
      <c r="D168" s="82">
        <v>2122</v>
      </c>
      <c r="E168" s="82">
        <v>2353</v>
      </c>
      <c r="F168" s="82">
        <v>2596.5</v>
      </c>
      <c r="G168" s="82">
        <v>2497</v>
      </c>
      <c r="H168" s="82">
        <v>2494</v>
      </c>
      <c r="I168" s="82">
        <v>2755</v>
      </c>
      <c r="J168" s="82">
        <v>749</v>
      </c>
      <c r="K168" s="82">
        <v>726</v>
      </c>
      <c r="L168" s="82">
        <v>744</v>
      </c>
      <c r="M168" s="82">
        <v>804</v>
      </c>
    </row>
    <row r="169" spans="1:13">
      <c r="A169" s="82" t="s">
        <v>240</v>
      </c>
      <c r="B169" s="82">
        <v>2306</v>
      </c>
      <c r="C169" s="82">
        <v>2373</v>
      </c>
      <c r="D169" s="82">
        <v>2554</v>
      </c>
      <c r="E169" s="82">
        <v>2423</v>
      </c>
      <c r="F169" s="82">
        <v>2385</v>
      </c>
      <c r="G169" s="82">
        <v>2478.5</v>
      </c>
      <c r="H169" s="82">
        <v>2659.5</v>
      </c>
      <c r="I169" s="82">
        <v>2524</v>
      </c>
      <c r="J169" s="82">
        <v>158</v>
      </c>
      <c r="K169" s="82">
        <v>211</v>
      </c>
      <c r="L169" s="82">
        <v>211</v>
      </c>
      <c r="M169" s="82">
        <v>202</v>
      </c>
    </row>
    <row r="170" spans="1:13">
      <c r="A170" s="82" t="s">
        <v>241</v>
      </c>
      <c r="B170" s="82">
        <v>2416</v>
      </c>
      <c r="C170" s="82">
        <v>2334</v>
      </c>
      <c r="D170" s="82">
        <v>2470</v>
      </c>
      <c r="E170" s="82">
        <v>2560</v>
      </c>
      <c r="F170" s="82">
        <v>2484</v>
      </c>
      <c r="G170" s="82">
        <v>2392</v>
      </c>
      <c r="H170" s="82">
        <v>2533</v>
      </c>
      <c r="I170" s="82">
        <v>2620.5</v>
      </c>
      <c r="J170" s="82">
        <v>136</v>
      </c>
      <c r="K170" s="82">
        <v>116</v>
      </c>
      <c r="L170" s="82">
        <v>126</v>
      </c>
      <c r="M170" s="82">
        <v>121</v>
      </c>
    </row>
    <row r="171" spans="1:13">
      <c r="A171" s="82" t="s">
        <v>242</v>
      </c>
      <c r="B171" s="82">
        <v>5585</v>
      </c>
      <c r="C171" s="82">
        <v>5479</v>
      </c>
      <c r="D171" s="82">
        <v>5125</v>
      </c>
      <c r="E171" s="82">
        <v>5302</v>
      </c>
      <c r="F171" s="82">
        <v>6525</v>
      </c>
      <c r="G171" s="82">
        <v>6413.5</v>
      </c>
      <c r="H171" s="82">
        <v>6021.5</v>
      </c>
      <c r="I171" s="82">
        <v>6246</v>
      </c>
      <c r="J171" s="82">
        <v>1880</v>
      </c>
      <c r="K171" s="82">
        <v>1869</v>
      </c>
      <c r="L171" s="82">
        <v>1793</v>
      </c>
      <c r="M171" s="82">
        <v>1888</v>
      </c>
    </row>
    <row r="172" spans="1:13">
      <c r="A172" s="82" t="s">
        <v>56</v>
      </c>
      <c r="B172" s="82">
        <v>2983</v>
      </c>
      <c r="C172" s="82">
        <v>3060</v>
      </c>
      <c r="D172" s="82">
        <v>3186</v>
      </c>
      <c r="E172" s="82">
        <v>3137</v>
      </c>
      <c r="F172" s="82">
        <v>3235.5</v>
      </c>
      <c r="G172" s="82">
        <v>3322</v>
      </c>
      <c r="H172" s="82">
        <v>3474.5</v>
      </c>
      <c r="I172" s="82">
        <v>3434.5</v>
      </c>
      <c r="J172" s="82">
        <v>505</v>
      </c>
      <c r="K172" s="82">
        <v>524</v>
      </c>
      <c r="L172" s="82">
        <v>577</v>
      </c>
      <c r="M172" s="82">
        <v>595</v>
      </c>
    </row>
    <row r="173" spans="1:13">
      <c r="A173" s="82" t="s">
        <v>243</v>
      </c>
      <c r="B173" s="82">
        <v>128</v>
      </c>
      <c r="C173" s="82">
        <v>134</v>
      </c>
      <c r="D173" s="82">
        <v>151</v>
      </c>
      <c r="E173" s="82">
        <v>170</v>
      </c>
      <c r="F173" s="82">
        <v>128</v>
      </c>
      <c r="G173" s="82">
        <v>134</v>
      </c>
      <c r="H173" s="82">
        <v>151</v>
      </c>
      <c r="I173" s="82">
        <v>170</v>
      </c>
      <c r="J173" s="82">
        <v>0</v>
      </c>
      <c r="K173" s="82">
        <v>0</v>
      </c>
      <c r="L173" s="82">
        <v>0</v>
      </c>
      <c r="M173" s="82">
        <v>0</v>
      </c>
    </row>
    <row r="174" spans="1:13">
      <c r="A174" s="82" t="s">
        <v>244</v>
      </c>
      <c r="B174" s="82">
        <v>1228</v>
      </c>
      <c r="C174" s="82">
        <v>1173</v>
      </c>
      <c r="D174" s="82">
        <v>1143</v>
      </c>
      <c r="E174" s="82">
        <v>1138</v>
      </c>
      <c r="F174" s="82">
        <v>1334</v>
      </c>
      <c r="G174" s="82">
        <v>1280</v>
      </c>
      <c r="H174" s="82">
        <v>1258.5</v>
      </c>
      <c r="I174" s="82">
        <v>1238</v>
      </c>
      <c r="J174" s="82">
        <v>212</v>
      </c>
      <c r="K174" s="82">
        <v>214</v>
      </c>
      <c r="L174" s="82">
        <v>231</v>
      </c>
      <c r="M174" s="82">
        <v>200</v>
      </c>
    </row>
    <row r="175" spans="1:13">
      <c r="A175" s="82" t="s">
        <v>245</v>
      </c>
      <c r="B175" s="82">
        <v>972</v>
      </c>
      <c r="C175" s="82">
        <v>935</v>
      </c>
      <c r="D175" s="82">
        <v>959</v>
      </c>
      <c r="E175" s="82">
        <v>992</v>
      </c>
      <c r="F175" s="82">
        <v>1006.5</v>
      </c>
      <c r="G175" s="82">
        <v>975</v>
      </c>
      <c r="H175" s="82">
        <v>996.5</v>
      </c>
      <c r="I175" s="82">
        <v>1032.5</v>
      </c>
      <c r="J175" s="82">
        <v>69</v>
      </c>
      <c r="K175" s="82">
        <v>80</v>
      </c>
      <c r="L175" s="82">
        <v>75</v>
      </c>
      <c r="M175" s="82">
        <v>81</v>
      </c>
    </row>
    <row r="176" spans="1:13">
      <c r="A176" s="82" t="s">
        <v>246</v>
      </c>
      <c r="B176" s="82">
        <v>2409</v>
      </c>
      <c r="C176" s="82">
        <v>2425</v>
      </c>
      <c r="D176" s="82">
        <v>2483</v>
      </c>
      <c r="E176" s="82">
        <v>2549</v>
      </c>
      <c r="F176" s="82">
        <v>2542</v>
      </c>
      <c r="G176" s="82">
        <v>2555.5</v>
      </c>
      <c r="H176" s="82">
        <v>2611.5</v>
      </c>
      <c r="I176" s="82">
        <v>2690.5</v>
      </c>
      <c r="J176" s="82">
        <v>266</v>
      </c>
      <c r="K176" s="82">
        <v>261</v>
      </c>
      <c r="L176" s="82">
        <v>257</v>
      </c>
      <c r="M176" s="82">
        <v>283</v>
      </c>
    </row>
    <row r="177" spans="1:13">
      <c r="A177" s="82" t="s">
        <v>247</v>
      </c>
      <c r="B177" s="82">
        <v>5762</v>
      </c>
      <c r="C177" s="82">
        <v>6016</v>
      </c>
      <c r="D177" s="82">
        <v>6854</v>
      </c>
      <c r="E177" s="82">
        <v>7089</v>
      </c>
      <c r="F177" s="82">
        <v>6475.5</v>
      </c>
      <c r="G177" s="82">
        <v>6789</v>
      </c>
      <c r="H177" s="82">
        <v>7797</v>
      </c>
      <c r="I177" s="82">
        <v>8078</v>
      </c>
      <c r="J177" s="82">
        <v>1427</v>
      </c>
      <c r="K177" s="82">
        <v>1546</v>
      </c>
      <c r="L177" s="82">
        <v>1886</v>
      </c>
      <c r="M177" s="82">
        <v>1978</v>
      </c>
    </row>
    <row r="178" spans="1:13">
      <c r="A178" s="82" t="s">
        <v>248</v>
      </c>
      <c r="B178" s="82">
        <v>2214</v>
      </c>
      <c r="C178" s="82">
        <v>2448</v>
      </c>
      <c r="D178" s="82">
        <v>2570</v>
      </c>
      <c r="E178" s="82">
        <v>2728</v>
      </c>
      <c r="F178" s="82">
        <v>2463.5</v>
      </c>
      <c r="G178" s="82">
        <v>2698.5</v>
      </c>
      <c r="H178" s="82">
        <v>2827</v>
      </c>
      <c r="I178" s="82">
        <v>3014.5</v>
      </c>
      <c r="J178" s="82">
        <v>499</v>
      </c>
      <c r="K178" s="82">
        <v>501</v>
      </c>
      <c r="L178" s="82">
        <v>514</v>
      </c>
      <c r="M178" s="82">
        <v>573</v>
      </c>
    </row>
    <row r="179" spans="1:13">
      <c r="A179" s="82" t="s">
        <v>58</v>
      </c>
      <c r="B179" s="82">
        <v>7736</v>
      </c>
      <c r="C179" s="82">
        <v>8123</v>
      </c>
      <c r="D179" s="82">
        <v>8419</v>
      </c>
      <c r="E179" s="82">
        <v>8627</v>
      </c>
      <c r="F179" s="82">
        <v>8102.5</v>
      </c>
      <c r="G179" s="82">
        <v>8507.5</v>
      </c>
      <c r="H179" s="82">
        <v>8859</v>
      </c>
      <c r="I179" s="82">
        <v>9056.5</v>
      </c>
      <c r="J179" s="82">
        <v>733</v>
      </c>
      <c r="K179" s="82">
        <v>769</v>
      </c>
      <c r="L179" s="82">
        <v>880</v>
      </c>
      <c r="M179" s="82">
        <v>859</v>
      </c>
    </row>
    <row r="180" spans="1:13">
      <c r="A180" s="82" t="s">
        <v>249</v>
      </c>
      <c r="B180" s="82">
        <v>1549</v>
      </c>
      <c r="C180" s="82">
        <v>1613</v>
      </c>
      <c r="D180" s="82">
        <v>1583</v>
      </c>
      <c r="E180" s="82">
        <v>1642</v>
      </c>
      <c r="F180" s="82">
        <v>1630</v>
      </c>
      <c r="G180" s="82">
        <v>1713</v>
      </c>
      <c r="H180" s="82">
        <v>1676</v>
      </c>
      <c r="I180" s="82">
        <v>1752.5</v>
      </c>
      <c r="J180" s="82">
        <v>162</v>
      </c>
      <c r="K180" s="82">
        <v>200</v>
      </c>
      <c r="L180" s="82">
        <v>186</v>
      </c>
      <c r="M180" s="82">
        <v>221</v>
      </c>
    </row>
    <row r="181" spans="1:13">
      <c r="A181" s="82" t="s">
        <v>250</v>
      </c>
      <c r="B181" s="82">
        <v>2361</v>
      </c>
      <c r="C181" s="82">
        <v>2203</v>
      </c>
      <c r="D181" s="82">
        <v>2307</v>
      </c>
      <c r="E181" s="82">
        <v>2178</v>
      </c>
      <c r="F181" s="82">
        <v>2638.5</v>
      </c>
      <c r="G181" s="82">
        <v>2448.5</v>
      </c>
      <c r="H181" s="82">
        <v>2622.5</v>
      </c>
      <c r="I181" s="82">
        <v>2493</v>
      </c>
      <c r="J181" s="82">
        <v>555</v>
      </c>
      <c r="K181" s="82">
        <v>491</v>
      </c>
      <c r="L181" s="82">
        <v>631</v>
      </c>
      <c r="M181" s="82">
        <v>630</v>
      </c>
    </row>
    <row r="182" spans="1:13">
      <c r="A182" s="82" t="s">
        <v>251</v>
      </c>
      <c r="B182" s="82">
        <v>1055</v>
      </c>
      <c r="C182" s="82">
        <v>1143</v>
      </c>
      <c r="D182" s="82">
        <v>1044</v>
      </c>
      <c r="E182" s="82">
        <v>1033</v>
      </c>
      <c r="F182" s="82">
        <v>1079.5</v>
      </c>
      <c r="G182" s="82">
        <v>1169.5</v>
      </c>
      <c r="H182" s="82">
        <v>1076.5</v>
      </c>
      <c r="I182" s="82">
        <v>1076.5</v>
      </c>
      <c r="J182" s="82">
        <v>49</v>
      </c>
      <c r="K182" s="82">
        <v>53</v>
      </c>
      <c r="L182" s="82">
        <v>65</v>
      </c>
      <c r="M182" s="82">
        <v>87</v>
      </c>
    </row>
    <row r="183" spans="1:13">
      <c r="A183" s="82" t="s">
        <v>252</v>
      </c>
      <c r="B183" s="82">
        <v>11326</v>
      </c>
      <c r="C183" s="82">
        <v>11470</v>
      </c>
      <c r="F183" s="82">
        <v>13818</v>
      </c>
      <c r="G183" s="82">
        <v>13849</v>
      </c>
      <c r="J183" s="82">
        <v>4984</v>
      </c>
      <c r="K183" s="82">
        <v>4758</v>
      </c>
    </row>
    <row r="184" spans="1:13">
      <c r="A184" s="82" t="s">
        <v>421</v>
      </c>
      <c r="D184" s="82">
        <v>11968</v>
      </c>
      <c r="E184" s="82">
        <v>12248</v>
      </c>
      <c r="H184" s="82">
        <v>14580</v>
      </c>
      <c r="I184" s="82">
        <v>15026</v>
      </c>
      <c r="L184" s="82">
        <v>5224</v>
      </c>
      <c r="M184" s="82">
        <v>5556</v>
      </c>
    </row>
    <row r="185" spans="1:13">
      <c r="A185" s="82" t="s">
        <v>253</v>
      </c>
      <c r="B185" s="82">
        <v>2339</v>
      </c>
      <c r="C185" s="82">
        <v>2210</v>
      </c>
      <c r="D185" s="82">
        <v>2515</v>
      </c>
      <c r="E185" s="82">
        <v>2988</v>
      </c>
      <c r="F185" s="82">
        <v>2486.5</v>
      </c>
      <c r="G185" s="82">
        <v>2347</v>
      </c>
      <c r="H185" s="82">
        <v>2687.5</v>
      </c>
      <c r="I185" s="82">
        <v>3186</v>
      </c>
      <c r="J185" s="82">
        <v>295</v>
      </c>
      <c r="K185" s="82">
        <v>274</v>
      </c>
      <c r="L185" s="82">
        <v>345</v>
      </c>
      <c r="M185" s="82">
        <v>396</v>
      </c>
    </row>
    <row r="186" spans="1:13">
      <c r="A186" s="82" t="s">
        <v>254</v>
      </c>
      <c r="B186" s="82">
        <v>1888</v>
      </c>
      <c r="C186" s="82">
        <v>1801</v>
      </c>
      <c r="D186" s="82">
        <v>1857</v>
      </c>
      <c r="E186" s="82">
        <v>2033</v>
      </c>
      <c r="F186" s="82">
        <v>2018.5</v>
      </c>
      <c r="G186" s="82">
        <v>1944.5</v>
      </c>
      <c r="H186" s="82">
        <v>2020.5</v>
      </c>
      <c r="I186" s="82">
        <v>2183.5</v>
      </c>
      <c r="J186" s="82">
        <v>261</v>
      </c>
      <c r="K186" s="82">
        <v>287</v>
      </c>
      <c r="L186" s="82">
        <v>327</v>
      </c>
      <c r="M186" s="82">
        <v>301</v>
      </c>
    </row>
    <row r="187" spans="1:13">
      <c r="A187" s="82" t="s">
        <v>422</v>
      </c>
      <c r="D187" s="82">
        <v>259</v>
      </c>
      <c r="E187" s="82">
        <v>328</v>
      </c>
      <c r="H187" s="82">
        <v>337</v>
      </c>
      <c r="I187" s="82">
        <v>425</v>
      </c>
      <c r="L187" s="82">
        <v>156</v>
      </c>
      <c r="M187" s="82">
        <v>194</v>
      </c>
    </row>
    <row r="188" spans="1:13">
      <c r="A188" s="82" t="s">
        <v>255</v>
      </c>
      <c r="B188" s="82">
        <v>1246</v>
      </c>
      <c r="C188" s="82">
        <v>1770</v>
      </c>
      <c r="D188" s="82">
        <v>1358</v>
      </c>
      <c r="E188" s="82">
        <v>2184</v>
      </c>
      <c r="F188" s="82">
        <v>1458.5</v>
      </c>
      <c r="G188" s="82">
        <v>2023</v>
      </c>
      <c r="H188" s="82">
        <v>1694</v>
      </c>
      <c r="I188" s="82">
        <v>2489</v>
      </c>
      <c r="J188" s="82">
        <v>425</v>
      </c>
      <c r="K188" s="82">
        <v>506</v>
      </c>
      <c r="L188" s="82">
        <v>672</v>
      </c>
      <c r="M188" s="82">
        <v>610</v>
      </c>
    </row>
    <row r="189" spans="1:13">
      <c r="A189" s="82" t="s">
        <v>256</v>
      </c>
      <c r="C189" s="82">
        <v>586</v>
      </c>
      <c r="G189" s="82">
        <v>595</v>
      </c>
      <c r="K189" s="82">
        <v>18</v>
      </c>
    </row>
    <row r="190" spans="1:13">
      <c r="A190" s="82" t="s">
        <v>257</v>
      </c>
      <c r="B190" s="82">
        <v>340</v>
      </c>
      <c r="C190" s="82">
        <v>523</v>
      </c>
      <c r="D190" s="82">
        <v>538</v>
      </c>
      <c r="E190" s="82">
        <v>565</v>
      </c>
      <c r="F190" s="82">
        <v>358.5</v>
      </c>
      <c r="G190" s="82">
        <v>534</v>
      </c>
      <c r="H190" s="82">
        <v>549</v>
      </c>
      <c r="I190" s="82">
        <v>575</v>
      </c>
      <c r="J190" s="82">
        <v>37</v>
      </c>
      <c r="K190" s="82">
        <v>22</v>
      </c>
      <c r="L190" s="82">
        <v>22</v>
      </c>
      <c r="M190" s="82">
        <v>20</v>
      </c>
    </row>
    <row r="191" spans="1:13">
      <c r="A191" s="82" t="s">
        <v>258</v>
      </c>
      <c r="B191" s="82">
        <v>1450</v>
      </c>
      <c r="C191" s="82">
        <v>1214</v>
      </c>
      <c r="D191" s="82">
        <v>1239</v>
      </c>
      <c r="E191" s="82">
        <v>1391</v>
      </c>
      <c r="F191" s="82">
        <v>1537.5</v>
      </c>
      <c r="G191" s="82">
        <v>1287.5</v>
      </c>
      <c r="H191" s="82">
        <v>1305</v>
      </c>
      <c r="I191" s="82">
        <v>1476</v>
      </c>
      <c r="J191" s="82">
        <v>175</v>
      </c>
      <c r="K191" s="82">
        <v>147</v>
      </c>
      <c r="L191" s="82">
        <v>132</v>
      </c>
      <c r="M191" s="82">
        <v>170</v>
      </c>
    </row>
    <row r="192" spans="1:13">
      <c r="A192" s="82" t="s">
        <v>59</v>
      </c>
      <c r="B192" s="82">
        <v>6514</v>
      </c>
      <c r="C192" s="82">
        <v>6693</v>
      </c>
      <c r="D192" s="82">
        <v>6919</v>
      </c>
      <c r="E192" s="82">
        <v>7096</v>
      </c>
      <c r="F192" s="82">
        <v>6846</v>
      </c>
      <c r="G192" s="82">
        <v>7014</v>
      </c>
      <c r="H192" s="82">
        <v>7286</v>
      </c>
      <c r="I192" s="82">
        <v>7502.5</v>
      </c>
      <c r="J192" s="82">
        <v>664</v>
      </c>
      <c r="K192" s="82">
        <v>642</v>
      </c>
      <c r="L192" s="82">
        <v>734</v>
      </c>
      <c r="M192" s="82">
        <v>813</v>
      </c>
    </row>
    <row r="193" spans="1:13">
      <c r="A193" s="82" t="s">
        <v>259</v>
      </c>
      <c r="B193" s="82">
        <v>6169</v>
      </c>
      <c r="C193" s="82">
        <v>6190</v>
      </c>
      <c r="D193" s="82">
        <v>6506</v>
      </c>
      <c r="E193" s="82">
        <v>7119</v>
      </c>
      <c r="F193" s="82">
        <v>6868.5</v>
      </c>
      <c r="G193" s="82">
        <v>6920.5</v>
      </c>
      <c r="H193" s="82">
        <v>7315</v>
      </c>
      <c r="I193" s="82">
        <v>8000</v>
      </c>
      <c r="J193" s="82">
        <v>1399</v>
      </c>
      <c r="K193" s="82">
        <v>1461</v>
      </c>
      <c r="L193" s="82">
        <v>1618</v>
      </c>
      <c r="M193" s="82">
        <v>1762</v>
      </c>
    </row>
    <row r="194" spans="1:13">
      <c r="A194" s="82" t="s">
        <v>260</v>
      </c>
      <c r="B194" s="82">
        <v>1111</v>
      </c>
      <c r="C194" s="82">
        <v>1227</v>
      </c>
      <c r="D194" s="82">
        <v>1418</v>
      </c>
      <c r="E194" s="82">
        <v>1650</v>
      </c>
      <c r="F194" s="82">
        <v>1127</v>
      </c>
      <c r="G194" s="82">
        <v>1246</v>
      </c>
      <c r="H194" s="82">
        <v>1434.5</v>
      </c>
      <c r="I194" s="82">
        <v>1662.5</v>
      </c>
      <c r="J194" s="82">
        <v>32</v>
      </c>
      <c r="K194" s="82">
        <v>38</v>
      </c>
      <c r="L194" s="82">
        <v>33</v>
      </c>
      <c r="M194" s="82">
        <v>25</v>
      </c>
    </row>
    <row r="195" spans="1:13">
      <c r="A195" s="82" t="s">
        <v>261</v>
      </c>
      <c r="B195" s="82">
        <v>3315</v>
      </c>
      <c r="C195" s="82">
        <v>3409</v>
      </c>
      <c r="D195" s="82">
        <v>3536</v>
      </c>
      <c r="E195" s="82">
        <v>3786</v>
      </c>
      <c r="F195" s="82">
        <v>3387.5</v>
      </c>
      <c r="G195" s="82">
        <v>3493</v>
      </c>
      <c r="H195" s="82">
        <v>3614</v>
      </c>
      <c r="I195" s="82">
        <v>3889</v>
      </c>
      <c r="J195" s="82">
        <v>145</v>
      </c>
      <c r="K195" s="82">
        <v>168</v>
      </c>
      <c r="L195" s="82">
        <v>156</v>
      </c>
      <c r="M195" s="82">
        <v>206</v>
      </c>
    </row>
    <row r="196" spans="1:13">
      <c r="A196" s="82" t="s">
        <v>262</v>
      </c>
      <c r="B196" s="82">
        <v>141</v>
      </c>
      <c r="C196" s="82">
        <v>117</v>
      </c>
      <c r="D196" s="82">
        <v>76</v>
      </c>
      <c r="E196" s="82">
        <v>77</v>
      </c>
      <c r="F196" s="82">
        <v>141</v>
      </c>
      <c r="G196" s="82">
        <v>117</v>
      </c>
      <c r="H196" s="82">
        <v>76</v>
      </c>
      <c r="I196" s="82">
        <v>77</v>
      </c>
      <c r="J196" s="82">
        <v>0</v>
      </c>
      <c r="K196" s="82">
        <v>0</v>
      </c>
      <c r="L196" s="82">
        <v>0</v>
      </c>
      <c r="M196" s="82">
        <v>0</v>
      </c>
    </row>
    <row r="197" spans="1:13">
      <c r="A197" s="82" t="s">
        <v>263</v>
      </c>
      <c r="B197" s="82">
        <v>1909</v>
      </c>
      <c r="C197" s="82">
        <v>1878</v>
      </c>
      <c r="D197" s="82">
        <v>2059</v>
      </c>
      <c r="E197" s="82">
        <v>2099</v>
      </c>
      <c r="F197" s="82">
        <v>2071</v>
      </c>
      <c r="G197" s="82">
        <v>2025.5</v>
      </c>
      <c r="H197" s="82">
        <v>2222.5</v>
      </c>
      <c r="I197" s="82">
        <v>2285.5</v>
      </c>
      <c r="J197" s="82">
        <v>324</v>
      </c>
      <c r="K197" s="82">
        <v>295</v>
      </c>
      <c r="L197" s="82">
        <v>327</v>
      </c>
      <c r="M197" s="82">
        <v>373</v>
      </c>
    </row>
    <row r="198" spans="1:13">
      <c r="A198" s="82" t="s">
        <v>264</v>
      </c>
      <c r="B198" s="82">
        <v>5603</v>
      </c>
      <c r="C198" s="82">
        <v>6295</v>
      </c>
      <c r="D198" s="82">
        <v>6765</v>
      </c>
      <c r="E198" s="82">
        <v>6950</v>
      </c>
      <c r="F198" s="82">
        <v>5932</v>
      </c>
      <c r="G198" s="82">
        <v>6673</v>
      </c>
      <c r="H198" s="82">
        <v>7166.5</v>
      </c>
      <c r="I198" s="82">
        <v>7376</v>
      </c>
      <c r="J198" s="82">
        <v>658</v>
      </c>
      <c r="K198" s="82">
        <v>756</v>
      </c>
      <c r="L198" s="82">
        <v>803</v>
      </c>
      <c r="M198" s="82">
        <v>852</v>
      </c>
    </row>
    <row r="199" spans="1:13">
      <c r="A199" s="82" t="s">
        <v>265</v>
      </c>
    </row>
    <row r="200" spans="1:13">
      <c r="A200" s="82" t="s">
        <v>266</v>
      </c>
      <c r="B200" s="82">
        <v>2953</v>
      </c>
      <c r="C200" s="82">
        <v>2999</v>
      </c>
      <c r="D200" s="82">
        <v>3252</v>
      </c>
      <c r="E200" s="82">
        <v>3189</v>
      </c>
      <c r="F200" s="82">
        <v>3200</v>
      </c>
      <c r="G200" s="82">
        <v>3237.5</v>
      </c>
      <c r="H200" s="82">
        <v>3505</v>
      </c>
      <c r="I200" s="82">
        <v>3442.5</v>
      </c>
      <c r="J200" s="82">
        <v>494</v>
      </c>
      <c r="K200" s="82">
        <v>477</v>
      </c>
      <c r="L200" s="82">
        <v>506</v>
      </c>
      <c r="M200" s="82">
        <v>507</v>
      </c>
    </row>
    <row r="201" spans="1:13">
      <c r="A201" s="82" t="s">
        <v>267</v>
      </c>
      <c r="B201" s="82">
        <v>7150</v>
      </c>
      <c r="C201" s="82">
        <v>7168</v>
      </c>
      <c r="D201" s="82">
        <v>7306</v>
      </c>
      <c r="E201" s="82">
        <v>7703</v>
      </c>
      <c r="F201" s="82">
        <v>7815.5</v>
      </c>
      <c r="G201" s="82">
        <v>7819.5</v>
      </c>
      <c r="H201" s="82">
        <v>7981</v>
      </c>
      <c r="I201" s="82">
        <v>8485.5</v>
      </c>
      <c r="J201" s="82">
        <v>1331</v>
      </c>
      <c r="K201" s="82">
        <v>1303</v>
      </c>
      <c r="L201" s="82">
        <v>1350</v>
      </c>
      <c r="M201" s="82">
        <v>1565</v>
      </c>
    </row>
    <row r="202" spans="1:13">
      <c r="A202" s="82" t="s">
        <v>60</v>
      </c>
      <c r="B202" s="82">
        <v>1719</v>
      </c>
      <c r="C202" s="82">
        <v>1782</v>
      </c>
      <c r="D202" s="82">
        <v>1852</v>
      </c>
      <c r="E202" s="82">
        <v>2100</v>
      </c>
      <c r="F202" s="82">
        <v>1844.5</v>
      </c>
      <c r="G202" s="82">
        <v>1915.5</v>
      </c>
      <c r="H202" s="82">
        <v>2000.5</v>
      </c>
      <c r="I202" s="82">
        <v>2273.5</v>
      </c>
      <c r="J202" s="82">
        <v>251</v>
      </c>
      <c r="K202" s="82">
        <v>267</v>
      </c>
      <c r="L202" s="82">
        <v>297</v>
      </c>
      <c r="M202" s="82">
        <v>347</v>
      </c>
    </row>
    <row r="203" spans="1:13">
      <c r="A203" s="82" t="s">
        <v>268</v>
      </c>
      <c r="B203" s="82">
        <v>1002</v>
      </c>
      <c r="C203" s="82">
        <v>1025</v>
      </c>
      <c r="D203" s="82">
        <v>1253</v>
      </c>
      <c r="E203" s="82">
        <v>1347</v>
      </c>
      <c r="F203" s="82">
        <v>1087</v>
      </c>
      <c r="G203" s="82">
        <v>1114.5</v>
      </c>
      <c r="H203" s="82">
        <v>1342.5</v>
      </c>
      <c r="I203" s="82">
        <v>1459.5</v>
      </c>
      <c r="J203" s="82">
        <v>170</v>
      </c>
      <c r="K203" s="82">
        <v>179</v>
      </c>
      <c r="L203" s="82">
        <v>179</v>
      </c>
      <c r="M203" s="82">
        <v>225</v>
      </c>
    </row>
    <row r="204" spans="1:13">
      <c r="A204" s="82" t="s">
        <v>269</v>
      </c>
      <c r="B204" s="82">
        <v>1009</v>
      </c>
      <c r="C204" s="82">
        <v>1279</v>
      </c>
      <c r="D204" s="82">
        <v>907</v>
      </c>
      <c r="E204" s="82">
        <v>1247</v>
      </c>
      <c r="F204" s="82">
        <v>1036</v>
      </c>
      <c r="G204" s="82">
        <v>1303</v>
      </c>
      <c r="H204" s="82">
        <v>928.5</v>
      </c>
      <c r="I204" s="82">
        <v>1274.5</v>
      </c>
      <c r="J204" s="82">
        <v>54</v>
      </c>
      <c r="K204" s="82">
        <v>48</v>
      </c>
      <c r="L204" s="82">
        <v>43</v>
      </c>
      <c r="M204" s="82">
        <v>55</v>
      </c>
    </row>
    <row r="205" spans="1:13">
      <c r="A205" s="82" t="s">
        <v>270</v>
      </c>
      <c r="B205" s="82">
        <v>737</v>
      </c>
      <c r="C205" s="82">
        <v>841</v>
      </c>
      <c r="D205" s="82">
        <v>822</v>
      </c>
      <c r="E205" s="82">
        <v>1076</v>
      </c>
      <c r="F205" s="82">
        <v>760.5</v>
      </c>
      <c r="G205" s="82">
        <v>857.5</v>
      </c>
      <c r="H205" s="82">
        <v>840.5</v>
      </c>
      <c r="I205" s="82">
        <v>1126.5</v>
      </c>
      <c r="J205" s="82">
        <v>47</v>
      </c>
      <c r="K205" s="82">
        <v>33</v>
      </c>
      <c r="L205" s="82">
        <v>37</v>
      </c>
      <c r="M205" s="82">
        <v>101</v>
      </c>
    </row>
    <row r="206" spans="1:13">
      <c r="A206" s="82" t="s">
        <v>271</v>
      </c>
      <c r="B206" s="82">
        <v>5965</v>
      </c>
      <c r="C206" s="82">
        <v>6264</v>
      </c>
      <c r="D206" s="82">
        <v>7397</v>
      </c>
      <c r="E206" s="82">
        <v>9165</v>
      </c>
      <c r="F206" s="82">
        <v>6559.5</v>
      </c>
      <c r="G206" s="82">
        <v>6892</v>
      </c>
      <c r="H206" s="82">
        <v>8037</v>
      </c>
      <c r="I206" s="82">
        <v>9824.5</v>
      </c>
      <c r="J206" s="82">
        <v>1189</v>
      </c>
      <c r="K206" s="82">
        <v>1256</v>
      </c>
      <c r="L206" s="82">
        <v>1280</v>
      </c>
      <c r="M206" s="82">
        <v>1319</v>
      </c>
    </row>
    <row r="207" spans="1:13">
      <c r="A207" s="82" t="s">
        <v>272</v>
      </c>
      <c r="B207" s="82">
        <v>13019</v>
      </c>
      <c r="C207" s="82">
        <v>13126</v>
      </c>
      <c r="D207" s="82">
        <v>13383</v>
      </c>
      <c r="E207" s="82">
        <v>14013</v>
      </c>
      <c r="F207" s="82">
        <v>14585.5</v>
      </c>
      <c r="G207" s="82">
        <v>14756</v>
      </c>
      <c r="H207" s="82">
        <v>15123.5</v>
      </c>
      <c r="I207" s="82">
        <v>15825</v>
      </c>
      <c r="J207" s="82">
        <v>3133</v>
      </c>
      <c r="K207" s="82">
        <v>3260</v>
      </c>
      <c r="L207" s="82">
        <v>3481</v>
      </c>
      <c r="M207" s="82">
        <v>3624</v>
      </c>
    </row>
    <row r="208" spans="1:13">
      <c r="A208" s="82" t="s">
        <v>273</v>
      </c>
      <c r="B208" s="82">
        <v>1149</v>
      </c>
      <c r="C208" s="82">
        <v>2495</v>
      </c>
      <c r="D208" s="82">
        <v>2374</v>
      </c>
      <c r="E208" s="82">
        <v>2773</v>
      </c>
      <c r="F208" s="82">
        <v>1232</v>
      </c>
      <c r="G208" s="82">
        <v>2639.5</v>
      </c>
      <c r="H208" s="82">
        <v>2543.5</v>
      </c>
      <c r="I208" s="82">
        <v>2937</v>
      </c>
      <c r="J208" s="82">
        <v>166</v>
      </c>
      <c r="K208" s="82">
        <v>289</v>
      </c>
      <c r="L208" s="82">
        <v>339</v>
      </c>
      <c r="M208" s="82">
        <v>328</v>
      </c>
    </row>
    <row r="209" spans="1:13">
      <c r="A209" s="82" t="s">
        <v>274</v>
      </c>
      <c r="B209" s="82">
        <v>4079</v>
      </c>
      <c r="C209" s="82">
        <v>4515</v>
      </c>
      <c r="D209" s="82">
        <v>4708</v>
      </c>
      <c r="E209" s="82">
        <v>5036</v>
      </c>
      <c r="F209" s="82">
        <v>4620.5</v>
      </c>
      <c r="G209" s="82">
        <v>5175.5</v>
      </c>
      <c r="H209" s="82">
        <v>5410</v>
      </c>
      <c r="I209" s="82">
        <v>5769</v>
      </c>
      <c r="J209" s="82">
        <v>1083</v>
      </c>
      <c r="K209" s="82">
        <v>1321</v>
      </c>
      <c r="L209" s="82">
        <v>1404</v>
      </c>
      <c r="M209" s="82">
        <v>1466</v>
      </c>
    </row>
    <row r="210" spans="1:13">
      <c r="A210" s="82" t="s">
        <v>275</v>
      </c>
      <c r="B210" s="82">
        <v>3955</v>
      </c>
      <c r="C210" s="82">
        <v>4172</v>
      </c>
      <c r="D210" s="82">
        <v>4330</v>
      </c>
      <c r="E210" s="82">
        <v>4385</v>
      </c>
      <c r="F210" s="82">
        <v>4317</v>
      </c>
      <c r="G210" s="82">
        <v>4607</v>
      </c>
      <c r="H210" s="82">
        <v>4760.5</v>
      </c>
      <c r="I210" s="82">
        <v>4862.5</v>
      </c>
      <c r="J210" s="82">
        <v>724</v>
      </c>
      <c r="K210" s="82">
        <v>870</v>
      </c>
      <c r="L210" s="82">
        <v>861</v>
      </c>
      <c r="M210" s="82">
        <v>955</v>
      </c>
    </row>
    <row r="211" spans="1:13">
      <c r="A211" s="82" t="s">
        <v>276</v>
      </c>
      <c r="B211" s="82">
        <v>4902</v>
      </c>
      <c r="C211" s="82">
        <v>4934</v>
      </c>
      <c r="D211" s="82">
        <v>5359</v>
      </c>
      <c r="E211" s="82">
        <v>5553</v>
      </c>
      <c r="F211" s="82">
        <v>5354</v>
      </c>
      <c r="G211" s="82">
        <v>5407.5</v>
      </c>
      <c r="H211" s="82">
        <v>5864</v>
      </c>
      <c r="I211" s="82">
        <v>6085</v>
      </c>
      <c r="J211" s="82">
        <v>904</v>
      </c>
      <c r="K211" s="82">
        <v>947</v>
      </c>
      <c r="L211" s="82">
        <v>1010</v>
      </c>
      <c r="M211" s="82">
        <v>1064</v>
      </c>
    </row>
    <row r="212" spans="1:13">
      <c r="A212" s="82" t="s">
        <v>277</v>
      </c>
      <c r="B212" s="82">
        <v>1414</v>
      </c>
      <c r="C212" s="82">
        <v>1503</v>
      </c>
      <c r="D212" s="82">
        <v>1542</v>
      </c>
      <c r="E212" s="82">
        <v>1664</v>
      </c>
      <c r="F212" s="82">
        <v>1503</v>
      </c>
      <c r="G212" s="82">
        <v>1614</v>
      </c>
      <c r="H212" s="82">
        <v>1652.5</v>
      </c>
      <c r="I212" s="82">
        <v>1762.5</v>
      </c>
      <c r="J212" s="82">
        <v>178</v>
      </c>
      <c r="K212" s="82">
        <v>222</v>
      </c>
      <c r="L212" s="82">
        <v>221</v>
      </c>
      <c r="M212" s="82">
        <v>197</v>
      </c>
    </row>
    <row r="213" spans="1:13">
      <c r="A213" s="82" t="s">
        <v>278</v>
      </c>
      <c r="B213" s="82">
        <v>3557</v>
      </c>
      <c r="C213" s="82">
        <v>3392</v>
      </c>
      <c r="D213" s="82">
        <v>3556</v>
      </c>
      <c r="E213" s="82">
        <v>3344</v>
      </c>
      <c r="F213" s="82">
        <v>3775</v>
      </c>
      <c r="G213" s="82">
        <v>3632</v>
      </c>
      <c r="H213" s="82">
        <v>3821.5</v>
      </c>
      <c r="I213" s="82">
        <v>3600</v>
      </c>
      <c r="J213" s="82">
        <v>436</v>
      </c>
      <c r="K213" s="82">
        <v>480</v>
      </c>
      <c r="L213" s="82">
        <v>531</v>
      </c>
      <c r="M213" s="82">
        <v>512</v>
      </c>
    </row>
    <row r="214" spans="1:13">
      <c r="A214" s="82" t="s">
        <v>279</v>
      </c>
      <c r="B214" s="82">
        <v>2524</v>
      </c>
      <c r="C214" s="82">
        <v>2430</v>
      </c>
      <c r="D214" s="82">
        <v>2720</v>
      </c>
      <c r="E214" s="82">
        <v>2849</v>
      </c>
      <c r="F214" s="82">
        <v>2682.5</v>
      </c>
      <c r="G214" s="82">
        <v>2604.5</v>
      </c>
      <c r="H214" s="82">
        <v>2920.5</v>
      </c>
      <c r="I214" s="82">
        <v>3047</v>
      </c>
      <c r="J214" s="82">
        <v>317</v>
      </c>
      <c r="K214" s="82">
        <v>349</v>
      </c>
      <c r="L214" s="82">
        <v>401</v>
      </c>
      <c r="M214" s="82">
        <v>396</v>
      </c>
    </row>
    <row r="215" spans="1:13">
      <c r="A215" s="82" t="s">
        <v>61</v>
      </c>
      <c r="B215" s="82">
        <v>4510</v>
      </c>
      <c r="C215" s="82">
        <v>4790</v>
      </c>
      <c r="D215" s="82">
        <v>5373</v>
      </c>
      <c r="E215" s="82">
        <v>5559</v>
      </c>
      <c r="F215" s="82">
        <v>4839</v>
      </c>
      <c r="G215" s="82">
        <v>5179</v>
      </c>
      <c r="H215" s="82">
        <v>5787</v>
      </c>
      <c r="I215" s="82">
        <v>6003</v>
      </c>
      <c r="J215" s="82">
        <v>658</v>
      </c>
      <c r="K215" s="82">
        <v>778</v>
      </c>
      <c r="L215" s="82">
        <v>828</v>
      </c>
      <c r="M215" s="82">
        <v>888</v>
      </c>
    </row>
    <row r="216" spans="1:13">
      <c r="A216" s="82" t="s">
        <v>280</v>
      </c>
      <c r="B216" s="82">
        <v>5860</v>
      </c>
      <c r="C216" s="82">
        <v>6099</v>
      </c>
      <c r="D216" s="82">
        <v>5676</v>
      </c>
      <c r="E216" s="82">
        <v>5518</v>
      </c>
      <c r="F216" s="82">
        <v>5972</v>
      </c>
      <c r="G216" s="82">
        <v>6238</v>
      </c>
      <c r="H216" s="82">
        <v>5799.5</v>
      </c>
      <c r="I216" s="82">
        <v>5646</v>
      </c>
      <c r="J216" s="82">
        <v>224</v>
      </c>
      <c r="K216" s="82">
        <v>278</v>
      </c>
      <c r="L216" s="82">
        <v>247</v>
      </c>
      <c r="M216" s="82">
        <v>256</v>
      </c>
    </row>
    <row r="217" spans="1:13">
      <c r="A217" s="82" t="s">
        <v>281</v>
      </c>
      <c r="B217" s="82">
        <v>7168</v>
      </c>
      <c r="C217" s="82">
        <v>7256</v>
      </c>
      <c r="D217" s="82">
        <v>7908</v>
      </c>
      <c r="E217" s="82">
        <v>8112</v>
      </c>
      <c r="F217" s="82">
        <v>7999</v>
      </c>
      <c r="G217" s="82">
        <v>8124.5</v>
      </c>
      <c r="H217" s="82">
        <v>8893.5</v>
      </c>
      <c r="I217" s="82">
        <v>9161</v>
      </c>
      <c r="J217" s="82">
        <v>1662</v>
      </c>
      <c r="K217" s="82">
        <v>1737</v>
      </c>
      <c r="L217" s="82">
        <v>1971</v>
      </c>
      <c r="M217" s="82">
        <v>2098</v>
      </c>
    </row>
    <row r="218" spans="1:13">
      <c r="A218" s="82" t="s">
        <v>282</v>
      </c>
      <c r="B218" s="82">
        <v>4177</v>
      </c>
      <c r="C218" s="82">
        <v>4450</v>
      </c>
      <c r="D218" s="82">
        <v>5058</v>
      </c>
      <c r="E218" s="82">
        <v>5065</v>
      </c>
      <c r="F218" s="82">
        <v>4561.5</v>
      </c>
      <c r="G218" s="82">
        <v>4845.5</v>
      </c>
      <c r="H218" s="82">
        <v>5541.5</v>
      </c>
      <c r="I218" s="82">
        <v>5594.5</v>
      </c>
      <c r="J218" s="82">
        <v>769</v>
      </c>
      <c r="K218" s="82">
        <v>791</v>
      </c>
      <c r="L218" s="82">
        <v>967</v>
      </c>
      <c r="M218" s="82">
        <v>1059</v>
      </c>
    </row>
    <row r="219" spans="1:13">
      <c r="A219" s="82" t="s">
        <v>283</v>
      </c>
      <c r="B219" s="82">
        <v>3591</v>
      </c>
      <c r="C219" s="82">
        <v>3910</v>
      </c>
      <c r="D219" s="82">
        <v>4147</v>
      </c>
      <c r="E219" s="82">
        <v>4269</v>
      </c>
      <c r="F219" s="82">
        <v>3856.5</v>
      </c>
      <c r="G219" s="82">
        <v>4218.5</v>
      </c>
      <c r="H219" s="82">
        <v>4469</v>
      </c>
      <c r="I219" s="82">
        <v>4607.5</v>
      </c>
      <c r="J219" s="82">
        <v>531</v>
      </c>
      <c r="K219" s="82">
        <v>617</v>
      </c>
      <c r="L219" s="82">
        <v>644</v>
      </c>
      <c r="M219" s="82">
        <v>677</v>
      </c>
    </row>
    <row r="220" spans="1:13">
      <c r="A220" s="82" t="s">
        <v>423</v>
      </c>
      <c r="D220" s="82">
        <v>1482</v>
      </c>
      <c r="H220" s="82">
        <v>1781</v>
      </c>
      <c r="L220" s="82">
        <v>598</v>
      </c>
    </row>
    <row r="221" spans="1:13">
      <c r="A221" s="82" t="s">
        <v>284</v>
      </c>
      <c r="B221" s="82">
        <v>1378</v>
      </c>
      <c r="C221" s="82">
        <v>1401</v>
      </c>
      <c r="E221" s="82">
        <v>1547</v>
      </c>
      <c r="F221" s="82">
        <v>1681.5</v>
      </c>
      <c r="G221" s="82">
        <v>1718.5</v>
      </c>
      <c r="I221" s="82">
        <v>1887</v>
      </c>
      <c r="J221" s="82">
        <v>607</v>
      </c>
      <c r="K221" s="82">
        <v>635</v>
      </c>
      <c r="M221" s="82">
        <v>680</v>
      </c>
    </row>
    <row r="222" spans="1:13">
      <c r="A222" s="82" t="s">
        <v>62</v>
      </c>
      <c r="E222" s="82">
        <v>2276</v>
      </c>
      <c r="I222" s="82">
        <v>2482.5</v>
      </c>
      <c r="M222" s="82">
        <v>413</v>
      </c>
    </row>
    <row r="223" spans="1:13">
      <c r="A223" s="82" t="s">
        <v>285</v>
      </c>
      <c r="B223" s="82">
        <v>1047</v>
      </c>
      <c r="C223" s="82">
        <v>1204</v>
      </c>
      <c r="D223" s="82">
        <v>1188</v>
      </c>
      <c r="E223" s="82">
        <v>1324</v>
      </c>
      <c r="F223" s="82">
        <v>1228.5</v>
      </c>
      <c r="G223" s="82">
        <v>1383.5</v>
      </c>
      <c r="H223" s="82">
        <v>1376</v>
      </c>
      <c r="I223" s="82">
        <v>1522</v>
      </c>
      <c r="J223" s="82">
        <v>363</v>
      </c>
      <c r="K223" s="82">
        <v>359</v>
      </c>
      <c r="L223" s="82">
        <v>376</v>
      </c>
      <c r="M223" s="82">
        <v>396</v>
      </c>
    </row>
    <row r="224" spans="1:13">
      <c r="A224" s="82" t="s">
        <v>286</v>
      </c>
      <c r="B224" s="82">
        <v>8633</v>
      </c>
      <c r="C224" s="82">
        <v>8389</v>
      </c>
      <c r="D224" s="82">
        <v>9141</v>
      </c>
      <c r="E224" s="82">
        <v>9352</v>
      </c>
      <c r="F224" s="82">
        <v>9719</v>
      </c>
      <c r="G224" s="82">
        <v>9422</v>
      </c>
      <c r="H224" s="82">
        <v>10296</v>
      </c>
      <c r="I224" s="82">
        <v>10529</v>
      </c>
      <c r="J224" s="82">
        <v>2172</v>
      </c>
      <c r="K224" s="82">
        <v>2066</v>
      </c>
      <c r="L224" s="82">
        <v>2310</v>
      </c>
      <c r="M224" s="82">
        <v>2354</v>
      </c>
    </row>
    <row r="225" spans="1:13">
      <c r="A225" s="82" t="s">
        <v>287</v>
      </c>
      <c r="B225" s="82">
        <v>3868</v>
      </c>
      <c r="C225" s="82">
        <v>4091</v>
      </c>
      <c r="D225" s="82">
        <v>4534</v>
      </c>
      <c r="E225" s="82">
        <v>4780</v>
      </c>
      <c r="F225" s="82">
        <v>4303.5</v>
      </c>
      <c r="G225" s="82">
        <v>4631.5</v>
      </c>
      <c r="H225" s="82">
        <v>5169</v>
      </c>
      <c r="I225" s="82">
        <v>5438</v>
      </c>
      <c r="J225" s="82">
        <v>871</v>
      </c>
      <c r="K225" s="82">
        <v>1081</v>
      </c>
      <c r="L225" s="82">
        <v>1270</v>
      </c>
      <c r="M225" s="82">
        <v>1316</v>
      </c>
    </row>
    <row r="226" spans="1:13">
      <c r="A226" s="82" t="s">
        <v>63</v>
      </c>
      <c r="B226" s="82">
        <v>2084</v>
      </c>
      <c r="C226" s="82">
        <v>2132</v>
      </c>
      <c r="D226" s="82">
        <v>2267</v>
      </c>
      <c r="E226" s="82">
        <v>2338</v>
      </c>
      <c r="F226" s="82">
        <v>2219.5</v>
      </c>
      <c r="G226" s="82">
        <v>2260.5</v>
      </c>
      <c r="H226" s="82">
        <v>2420.5</v>
      </c>
      <c r="I226" s="82">
        <v>2500.5</v>
      </c>
      <c r="J226" s="82">
        <v>271</v>
      </c>
      <c r="K226" s="82">
        <v>257</v>
      </c>
      <c r="L226" s="82">
        <v>307</v>
      </c>
      <c r="M226" s="82">
        <v>325</v>
      </c>
    </row>
    <row r="227" spans="1:13">
      <c r="A227" s="82" t="s">
        <v>501</v>
      </c>
      <c r="E227" s="82">
        <v>498</v>
      </c>
      <c r="I227" s="82">
        <v>560.5</v>
      </c>
      <c r="M227" s="82">
        <v>125</v>
      </c>
    </row>
    <row r="228" spans="1:13">
      <c r="A228" s="82" t="s">
        <v>289</v>
      </c>
      <c r="B228" s="82">
        <v>806</v>
      </c>
      <c r="C228" s="82">
        <v>833</v>
      </c>
      <c r="D228" s="82">
        <v>907</v>
      </c>
      <c r="E228" s="82">
        <v>874</v>
      </c>
      <c r="F228" s="82">
        <v>825.5</v>
      </c>
      <c r="G228" s="82">
        <v>852</v>
      </c>
      <c r="H228" s="82">
        <v>921.5</v>
      </c>
      <c r="I228" s="82">
        <v>898.5</v>
      </c>
      <c r="J228" s="82">
        <v>39</v>
      </c>
      <c r="K228" s="82">
        <v>38</v>
      </c>
      <c r="L228" s="82">
        <v>29</v>
      </c>
      <c r="M228" s="82">
        <v>49</v>
      </c>
    </row>
    <row r="229" spans="1:13">
      <c r="A229" s="82" t="s">
        <v>65</v>
      </c>
      <c r="B229" s="82">
        <v>1279</v>
      </c>
      <c r="C229" s="82">
        <v>1404</v>
      </c>
      <c r="D229" s="82">
        <v>1456</v>
      </c>
      <c r="E229" s="82">
        <v>1480</v>
      </c>
      <c r="F229" s="82">
        <v>1308.5</v>
      </c>
      <c r="G229" s="82">
        <v>1430.5</v>
      </c>
      <c r="H229" s="82">
        <v>1489.5</v>
      </c>
      <c r="I229" s="82">
        <v>1507</v>
      </c>
      <c r="J229" s="82">
        <v>59</v>
      </c>
      <c r="K229" s="82">
        <v>53</v>
      </c>
      <c r="L229" s="82">
        <v>67</v>
      </c>
      <c r="M229" s="82">
        <v>54</v>
      </c>
    </row>
    <row r="230" spans="1:13">
      <c r="A230" s="82" t="s">
        <v>290</v>
      </c>
      <c r="B230" s="82">
        <v>438</v>
      </c>
      <c r="C230" s="82">
        <v>452</v>
      </c>
      <c r="D230" s="82">
        <v>432</v>
      </c>
      <c r="E230" s="82">
        <v>463</v>
      </c>
      <c r="F230" s="82">
        <v>438</v>
      </c>
      <c r="G230" s="82">
        <v>452</v>
      </c>
      <c r="H230" s="82">
        <v>432</v>
      </c>
      <c r="I230" s="82">
        <v>463</v>
      </c>
      <c r="J230" s="82">
        <v>0</v>
      </c>
      <c r="K230" s="82">
        <v>0</v>
      </c>
      <c r="L230" s="82">
        <v>0</v>
      </c>
      <c r="M230" s="82">
        <v>0</v>
      </c>
    </row>
    <row r="231" spans="1:13">
      <c r="A231" s="82" t="s">
        <v>291</v>
      </c>
      <c r="B231" s="82">
        <v>11436</v>
      </c>
      <c r="C231" s="82">
        <v>11247</v>
      </c>
      <c r="D231" s="82">
        <v>11790</v>
      </c>
      <c r="E231" s="82">
        <v>11880</v>
      </c>
      <c r="F231" s="82">
        <v>13418</v>
      </c>
      <c r="G231" s="82">
        <v>13212.5</v>
      </c>
      <c r="H231" s="82">
        <v>13865</v>
      </c>
      <c r="I231" s="82">
        <v>14073.5</v>
      </c>
      <c r="J231" s="82">
        <v>3964</v>
      </c>
      <c r="K231" s="82">
        <v>3931</v>
      </c>
      <c r="L231" s="82">
        <v>4150</v>
      </c>
      <c r="M231" s="82">
        <v>4387</v>
      </c>
    </row>
    <row r="232" spans="1:13">
      <c r="A232" s="82" t="s">
        <v>292</v>
      </c>
      <c r="B232" s="82">
        <v>8293</v>
      </c>
      <c r="C232" s="82">
        <v>9102</v>
      </c>
      <c r="D232" s="82">
        <v>9397</v>
      </c>
      <c r="E232" s="82">
        <v>9754</v>
      </c>
      <c r="F232" s="82">
        <v>10066</v>
      </c>
      <c r="G232" s="82">
        <v>10992.5</v>
      </c>
      <c r="H232" s="82">
        <v>11175.5</v>
      </c>
      <c r="I232" s="82">
        <v>11632.5</v>
      </c>
      <c r="J232" s="82">
        <v>3546</v>
      </c>
      <c r="K232" s="82">
        <v>3781</v>
      </c>
      <c r="L232" s="82">
        <v>3557</v>
      </c>
      <c r="M232" s="82">
        <v>3757</v>
      </c>
    </row>
    <row r="233" spans="1:13">
      <c r="A233" s="82" t="s">
        <v>293</v>
      </c>
      <c r="B233" s="82">
        <v>7771</v>
      </c>
      <c r="C233" s="82">
        <v>8148</v>
      </c>
      <c r="D233" s="82">
        <v>8463</v>
      </c>
      <c r="E233" s="82">
        <v>8619</v>
      </c>
      <c r="F233" s="82">
        <v>8952.5</v>
      </c>
      <c r="G233" s="82">
        <v>9375</v>
      </c>
      <c r="H233" s="82">
        <v>9768</v>
      </c>
      <c r="I233" s="82">
        <v>9952</v>
      </c>
      <c r="J233" s="82">
        <v>2363</v>
      </c>
      <c r="K233" s="82">
        <v>2454</v>
      </c>
      <c r="L233" s="82">
        <v>2610</v>
      </c>
      <c r="M233" s="82">
        <v>2666</v>
      </c>
    </row>
    <row r="234" spans="1:13">
      <c r="A234" s="82" t="s">
        <v>294</v>
      </c>
      <c r="B234" s="82">
        <v>12029</v>
      </c>
      <c r="C234" s="82">
        <v>12284</v>
      </c>
      <c r="D234" s="82">
        <v>12251</v>
      </c>
      <c r="E234" s="82">
        <v>12056</v>
      </c>
      <c r="F234" s="82">
        <v>13451.5</v>
      </c>
      <c r="G234" s="82">
        <v>13905</v>
      </c>
      <c r="H234" s="82">
        <v>13976.5</v>
      </c>
      <c r="I234" s="82">
        <v>13854</v>
      </c>
      <c r="J234" s="82">
        <v>2845</v>
      </c>
      <c r="K234" s="82">
        <v>3242</v>
      </c>
      <c r="L234" s="82">
        <v>3451</v>
      </c>
      <c r="M234" s="82">
        <v>3596</v>
      </c>
    </row>
    <row r="235" spans="1:13">
      <c r="A235" s="82" t="s">
        <v>295</v>
      </c>
      <c r="B235" s="82">
        <v>293</v>
      </c>
      <c r="C235" s="82">
        <v>386</v>
      </c>
      <c r="D235" s="82">
        <v>448</v>
      </c>
      <c r="E235" s="82">
        <v>708</v>
      </c>
      <c r="F235" s="82">
        <v>368.5</v>
      </c>
      <c r="G235" s="82">
        <v>492</v>
      </c>
      <c r="H235" s="82">
        <v>553.5</v>
      </c>
      <c r="I235" s="82">
        <v>881</v>
      </c>
      <c r="J235" s="82">
        <v>151</v>
      </c>
      <c r="K235" s="82">
        <v>212</v>
      </c>
      <c r="L235" s="82">
        <v>211</v>
      </c>
      <c r="M235" s="82">
        <v>346</v>
      </c>
    </row>
    <row r="236" spans="1:13">
      <c r="A236" s="82" t="s">
        <v>296</v>
      </c>
      <c r="B236" s="82">
        <v>3856</v>
      </c>
      <c r="C236" s="82">
        <v>4069</v>
      </c>
      <c r="D236" s="82">
        <v>4381</v>
      </c>
      <c r="E236" s="82">
        <v>4932</v>
      </c>
      <c r="F236" s="82">
        <v>4354.5</v>
      </c>
      <c r="G236" s="82">
        <v>4633</v>
      </c>
      <c r="H236" s="82">
        <v>4983</v>
      </c>
      <c r="I236" s="82">
        <v>5608</v>
      </c>
      <c r="J236" s="82">
        <v>997</v>
      </c>
      <c r="K236" s="82">
        <v>1128</v>
      </c>
      <c r="L236" s="82">
        <v>1204</v>
      </c>
      <c r="M236" s="82">
        <v>1352</v>
      </c>
    </row>
    <row r="237" spans="1:13">
      <c r="A237" s="82" t="s">
        <v>297</v>
      </c>
      <c r="B237" s="82">
        <v>7541</v>
      </c>
      <c r="C237" s="82">
        <v>8056</v>
      </c>
      <c r="D237" s="82">
        <v>8586</v>
      </c>
      <c r="E237" s="82">
        <v>8607</v>
      </c>
      <c r="F237" s="82">
        <v>9264.5</v>
      </c>
      <c r="G237" s="82">
        <v>9855.5</v>
      </c>
      <c r="H237" s="82">
        <v>10596.5</v>
      </c>
      <c r="I237" s="82">
        <v>10574.5</v>
      </c>
      <c r="J237" s="82">
        <v>3447</v>
      </c>
      <c r="K237" s="82">
        <v>3599</v>
      </c>
      <c r="L237" s="82">
        <v>4021</v>
      </c>
      <c r="M237" s="82">
        <v>3935</v>
      </c>
    </row>
    <row r="238" spans="1:13">
      <c r="A238" s="82" t="s">
        <v>298</v>
      </c>
      <c r="B238" s="82">
        <v>776</v>
      </c>
      <c r="C238" s="82">
        <v>882</v>
      </c>
      <c r="D238" s="82">
        <v>897</v>
      </c>
      <c r="E238" s="82">
        <v>938</v>
      </c>
      <c r="F238" s="82">
        <v>812</v>
      </c>
      <c r="G238" s="82">
        <v>936</v>
      </c>
      <c r="H238" s="82">
        <v>941</v>
      </c>
      <c r="I238" s="82">
        <v>988.5</v>
      </c>
      <c r="J238" s="82">
        <v>72</v>
      </c>
      <c r="K238" s="82">
        <v>108</v>
      </c>
      <c r="L238" s="82">
        <v>88</v>
      </c>
      <c r="M238" s="82">
        <v>101</v>
      </c>
    </row>
    <row r="239" spans="1:13">
      <c r="A239" s="82" t="s">
        <v>299</v>
      </c>
      <c r="B239" s="82">
        <v>6454</v>
      </c>
      <c r="C239" s="82">
        <v>6612</v>
      </c>
      <c r="D239" s="82">
        <v>6783</v>
      </c>
      <c r="E239" s="82">
        <v>7060</v>
      </c>
      <c r="F239" s="82">
        <v>7184</v>
      </c>
      <c r="G239" s="82">
        <v>7325.5</v>
      </c>
      <c r="H239" s="82">
        <v>7556</v>
      </c>
      <c r="I239" s="82">
        <v>7897</v>
      </c>
      <c r="J239" s="82">
        <v>1460</v>
      </c>
      <c r="K239" s="82">
        <v>1427</v>
      </c>
      <c r="L239" s="82">
        <v>1546</v>
      </c>
      <c r="M239" s="82">
        <v>1674</v>
      </c>
    </row>
    <row r="240" spans="1:13">
      <c r="A240" s="82" t="s">
        <v>300</v>
      </c>
      <c r="B240" s="82">
        <v>3888</v>
      </c>
      <c r="C240" s="82">
        <v>4149</v>
      </c>
      <c r="D240" s="82">
        <v>4420</v>
      </c>
      <c r="E240" s="82">
        <v>5126</v>
      </c>
      <c r="F240" s="82">
        <v>4462.5</v>
      </c>
      <c r="G240" s="82">
        <v>4752</v>
      </c>
      <c r="H240" s="82">
        <v>5099.5</v>
      </c>
      <c r="I240" s="82">
        <v>5920.5</v>
      </c>
      <c r="J240" s="82">
        <v>1149</v>
      </c>
      <c r="K240" s="82">
        <v>1206</v>
      </c>
      <c r="L240" s="82">
        <v>1359</v>
      </c>
      <c r="M240" s="82">
        <v>1589</v>
      </c>
    </row>
    <row r="241" spans="1:13">
      <c r="A241" s="82" t="s">
        <v>301</v>
      </c>
      <c r="B241" s="82">
        <v>2189</v>
      </c>
      <c r="C241" s="82">
        <v>2294</v>
      </c>
      <c r="D241" s="82">
        <v>4043</v>
      </c>
      <c r="E241" s="82">
        <v>2223</v>
      </c>
      <c r="F241" s="82">
        <v>2268</v>
      </c>
      <c r="G241" s="82">
        <v>2391.5</v>
      </c>
      <c r="H241" s="82">
        <v>4141.5</v>
      </c>
      <c r="I241" s="82">
        <v>2333</v>
      </c>
      <c r="J241" s="82">
        <v>158</v>
      </c>
      <c r="K241" s="82">
        <v>195</v>
      </c>
      <c r="L241" s="82">
        <v>197</v>
      </c>
      <c r="M241" s="82">
        <v>220</v>
      </c>
    </row>
    <row r="242" spans="1:13">
      <c r="A242" s="82" t="s">
        <v>66</v>
      </c>
      <c r="B242" s="82">
        <v>11732</v>
      </c>
      <c r="C242" s="82">
        <v>12585</v>
      </c>
      <c r="D242" s="82">
        <v>13690</v>
      </c>
      <c r="E242" s="82">
        <v>14684</v>
      </c>
      <c r="F242" s="82">
        <v>12603</v>
      </c>
      <c r="G242" s="82">
        <v>13492</v>
      </c>
      <c r="H242" s="82">
        <v>14780.5</v>
      </c>
      <c r="I242" s="82">
        <v>15834</v>
      </c>
      <c r="J242" s="82">
        <v>1742</v>
      </c>
      <c r="K242" s="82">
        <v>1814</v>
      </c>
      <c r="L242" s="82">
        <v>2181</v>
      </c>
      <c r="M242" s="82">
        <v>2300</v>
      </c>
    </row>
    <row r="243" spans="1:13">
      <c r="A243" s="82" t="s">
        <v>302</v>
      </c>
      <c r="B243" s="82">
        <v>6596</v>
      </c>
      <c r="C243" s="82">
        <v>6889</v>
      </c>
      <c r="D243" s="82">
        <v>7420</v>
      </c>
      <c r="E243" s="82">
        <v>8321</v>
      </c>
      <c r="F243" s="82">
        <v>7138</v>
      </c>
      <c r="G243" s="82">
        <v>7468.5</v>
      </c>
      <c r="H243" s="82">
        <v>8097</v>
      </c>
      <c r="I243" s="82">
        <v>9090</v>
      </c>
      <c r="J243" s="82">
        <v>1084</v>
      </c>
      <c r="K243" s="82">
        <v>1159</v>
      </c>
      <c r="L243" s="82">
        <v>1354</v>
      </c>
      <c r="M243" s="82">
        <v>1538</v>
      </c>
    </row>
    <row r="244" spans="1:13">
      <c r="A244" s="82" t="s">
        <v>424</v>
      </c>
      <c r="D244" s="82">
        <v>8046</v>
      </c>
      <c r="E244" s="82">
        <v>8422</v>
      </c>
      <c r="H244" s="82">
        <v>9204</v>
      </c>
      <c r="I244" s="82">
        <v>9742</v>
      </c>
      <c r="L244" s="82">
        <v>2316</v>
      </c>
      <c r="M244" s="82">
        <v>2640</v>
      </c>
    </row>
    <row r="245" spans="1:13">
      <c r="A245" s="82" t="s">
        <v>843</v>
      </c>
      <c r="E245" s="82">
        <v>1970</v>
      </c>
      <c r="I245" s="82">
        <v>2165</v>
      </c>
      <c r="M245" s="82">
        <v>390</v>
      </c>
    </row>
    <row r="246" spans="1:13">
      <c r="A246" s="82" t="s">
        <v>68</v>
      </c>
      <c r="B246" s="82">
        <v>4024</v>
      </c>
      <c r="C246" s="82">
        <v>4200</v>
      </c>
      <c r="D246" s="82">
        <v>4590</v>
      </c>
      <c r="E246" s="82">
        <v>4648</v>
      </c>
      <c r="F246" s="82">
        <v>4269</v>
      </c>
      <c r="G246" s="82">
        <v>4448.5</v>
      </c>
      <c r="H246" s="82">
        <v>4870.5</v>
      </c>
      <c r="I246" s="82">
        <v>4940.5</v>
      </c>
      <c r="J246" s="82">
        <v>490</v>
      </c>
      <c r="K246" s="82">
        <v>497</v>
      </c>
      <c r="L246" s="82">
        <v>561</v>
      </c>
      <c r="M246" s="82">
        <v>585</v>
      </c>
    </row>
    <row r="247" spans="1:13">
      <c r="A247" s="82" t="s">
        <v>303</v>
      </c>
      <c r="B247" s="82">
        <v>7010</v>
      </c>
      <c r="C247" s="82">
        <v>7738</v>
      </c>
      <c r="F247" s="82">
        <v>8009</v>
      </c>
      <c r="G247" s="82">
        <v>8853</v>
      </c>
      <c r="J247" s="82">
        <v>1998</v>
      </c>
      <c r="K247" s="82">
        <v>2230</v>
      </c>
    </row>
    <row r="248" spans="1:13">
      <c r="A248" s="82" t="s">
        <v>304</v>
      </c>
      <c r="B248" s="82">
        <v>1864</v>
      </c>
      <c r="C248" s="82">
        <v>1810</v>
      </c>
      <c r="F248" s="82">
        <v>2012.5</v>
      </c>
      <c r="G248" s="82">
        <v>1969.5</v>
      </c>
      <c r="J248" s="82">
        <v>297</v>
      </c>
      <c r="K248" s="82">
        <v>319</v>
      </c>
    </row>
    <row r="249" spans="1:13">
      <c r="A249" s="82" t="s">
        <v>425</v>
      </c>
      <c r="D249" s="82">
        <v>2068</v>
      </c>
      <c r="H249" s="82">
        <v>2248</v>
      </c>
      <c r="L249" s="82">
        <v>360</v>
      </c>
    </row>
    <row r="250" spans="1:13">
      <c r="A250" s="82" t="s">
        <v>305</v>
      </c>
      <c r="B250" s="82">
        <v>7240</v>
      </c>
      <c r="C250" s="82">
        <v>7366</v>
      </c>
      <c r="D250" s="82">
        <v>7470</v>
      </c>
      <c r="E250" s="82">
        <v>8143</v>
      </c>
      <c r="F250" s="82">
        <v>7935</v>
      </c>
      <c r="G250" s="82">
        <v>8082</v>
      </c>
      <c r="H250" s="82">
        <v>8248.5</v>
      </c>
      <c r="I250" s="82">
        <v>9057</v>
      </c>
      <c r="J250" s="82">
        <v>1390</v>
      </c>
      <c r="K250" s="82">
        <v>1432</v>
      </c>
      <c r="L250" s="82">
        <v>1557</v>
      </c>
      <c r="M250" s="82">
        <v>1828</v>
      </c>
    </row>
    <row r="251" spans="1:13">
      <c r="A251" s="82" t="s">
        <v>306</v>
      </c>
      <c r="B251" s="82">
        <v>5176</v>
      </c>
      <c r="C251" s="82">
        <v>4947</v>
      </c>
      <c r="D251" s="82">
        <v>5445</v>
      </c>
      <c r="E251" s="82">
        <v>5436</v>
      </c>
      <c r="F251" s="82">
        <v>5695.5</v>
      </c>
      <c r="G251" s="82">
        <v>5450</v>
      </c>
      <c r="H251" s="82">
        <v>6042.5</v>
      </c>
      <c r="I251" s="82">
        <v>6023</v>
      </c>
      <c r="J251" s="82">
        <v>1039</v>
      </c>
      <c r="K251" s="82">
        <v>1006</v>
      </c>
      <c r="L251" s="82">
        <v>1195</v>
      </c>
      <c r="M251" s="82">
        <v>1174</v>
      </c>
    </row>
    <row r="252" spans="1:13">
      <c r="A252" s="82" t="s">
        <v>307</v>
      </c>
      <c r="B252" s="82">
        <v>15367</v>
      </c>
      <c r="C252" s="82">
        <v>15808</v>
      </c>
      <c r="D252" s="82">
        <v>15217</v>
      </c>
      <c r="E252" s="82">
        <v>15017</v>
      </c>
      <c r="F252" s="82">
        <v>17391.5</v>
      </c>
      <c r="G252" s="82">
        <v>18079.5</v>
      </c>
      <c r="H252" s="82">
        <v>17439</v>
      </c>
      <c r="I252" s="82">
        <v>17371.5</v>
      </c>
      <c r="J252" s="82">
        <v>4049</v>
      </c>
      <c r="K252" s="82">
        <v>4543</v>
      </c>
      <c r="L252" s="82">
        <v>4444</v>
      </c>
      <c r="M252" s="82">
        <v>4709</v>
      </c>
    </row>
    <row r="253" spans="1:13">
      <c r="A253" s="82" t="s">
        <v>308</v>
      </c>
      <c r="B253" s="82">
        <v>9304</v>
      </c>
      <c r="C253" s="82">
        <v>9403</v>
      </c>
      <c r="D253" s="82">
        <v>10000</v>
      </c>
      <c r="E253" s="82">
        <v>10013</v>
      </c>
      <c r="F253" s="82">
        <v>10208.5</v>
      </c>
      <c r="G253" s="82">
        <v>10251.5</v>
      </c>
      <c r="H253" s="82">
        <v>10980.5</v>
      </c>
      <c r="I253" s="82">
        <v>10948.5</v>
      </c>
      <c r="J253" s="82">
        <v>1809</v>
      </c>
      <c r="K253" s="82">
        <v>1697</v>
      </c>
      <c r="L253" s="82">
        <v>1961</v>
      </c>
      <c r="M253" s="82">
        <v>1871</v>
      </c>
    </row>
    <row r="254" spans="1:13">
      <c r="A254" s="82" t="s">
        <v>309</v>
      </c>
      <c r="B254" s="82">
        <v>614</v>
      </c>
      <c r="C254" s="82">
        <v>601</v>
      </c>
      <c r="D254" s="82">
        <v>731</v>
      </c>
      <c r="E254" s="82">
        <v>915</v>
      </c>
      <c r="F254" s="82">
        <v>694.5</v>
      </c>
      <c r="G254" s="82">
        <v>663</v>
      </c>
      <c r="H254" s="82">
        <v>818.5</v>
      </c>
      <c r="I254" s="82">
        <v>995</v>
      </c>
      <c r="J254" s="82">
        <v>161</v>
      </c>
      <c r="K254" s="82">
        <v>124</v>
      </c>
      <c r="L254" s="82">
        <v>175</v>
      </c>
      <c r="M254" s="82">
        <v>160</v>
      </c>
    </row>
    <row r="255" spans="1:13">
      <c r="A255" s="82" t="s">
        <v>310</v>
      </c>
      <c r="B255" s="82">
        <v>4496</v>
      </c>
      <c r="C255" s="82">
        <v>4414</v>
      </c>
      <c r="D255" s="82">
        <v>4675</v>
      </c>
      <c r="E255" s="82">
        <v>4767</v>
      </c>
      <c r="F255" s="82">
        <v>4857.5</v>
      </c>
      <c r="G255" s="82">
        <v>4778.5</v>
      </c>
      <c r="H255" s="82">
        <v>5025</v>
      </c>
      <c r="I255" s="82">
        <v>5153</v>
      </c>
      <c r="J255" s="82">
        <v>723</v>
      </c>
      <c r="K255" s="82">
        <v>729</v>
      </c>
      <c r="L255" s="82">
        <v>700</v>
      </c>
      <c r="M255" s="82">
        <v>772</v>
      </c>
    </row>
    <row r="256" spans="1:13">
      <c r="A256" s="82" t="s">
        <v>69</v>
      </c>
      <c r="B256" s="82">
        <v>7181</v>
      </c>
      <c r="C256" s="82">
        <v>7230</v>
      </c>
      <c r="D256" s="82">
        <v>7840</v>
      </c>
      <c r="E256" s="82">
        <v>8203</v>
      </c>
      <c r="F256" s="82">
        <v>7813</v>
      </c>
      <c r="G256" s="82">
        <v>7940.5</v>
      </c>
      <c r="H256" s="82">
        <v>8641.5</v>
      </c>
      <c r="I256" s="82">
        <v>9018.5</v>
      </c>
      <c r="J256" s="82">
        <v>1264</v>
      </c>
      <c r="K256" s="82">
        <v>1421</v>
      </c>
      <c r="L256" s="82">
        <v>1603</v>
      </c>
      <c r="M256" s="82">
        <v>1631</v>
      </c>
    </row>
    <row r="257" spans="1:13">
      <c r="A257" s="82" t="s">
        <v>311</v>
      </c>
      <c r="B257" s="82">
        <v>2370</v>
      </c>
      <c r="C257" s="82">
        <v>2127</v>
      </c>
      <c r="D257" s="82">
        <v>2292</v>
      </c>
      <c r="E257" s="82">
        <v>2350</v>
      </c>
      <c r="F257" s="82">
        <v>2529</v>
      </c>
      <c r="G257" s="82">
        <v>2303.5</v>
      </c>
      <c r="H257" s="82">
        <v>2525.5</v>
      </c>
      <c r="I257" s="82">
        <v>2597</v>
      </c>
      <c r="J257" s="82">
        <v>318</v>
      </c>
      <c r="K257" s="82">
        <v>353</v>
      </c>
      <c r="L257" s="82">
        <v>467</v>
      </c>
      <c r="M257" s="82">
        <v>494</v>
      </c>
    </row>
    <row r="258" spans="1:13">
      <c r="A258" s="82" t="s">
        <v>312</v>
      </c>
      <c r="B258" s="82">
        <v>2516</v>
      </c>
      <c r="C258" s="82">
        <v>2566</v>
      </c>
      <c r="D258" s="82">
        <v>2667</v>
      </c>
      <c r="E258" s="82">
        <v>2841</v>
      </c>
      <c r="F258" s="82">
        <v>2947</v>
      </c>
      <c r="G258" s="82">
        <v>2990.5</v>
      </c>
      <c r="H258" s="82">
        <v>3095</v>
      </c>
      <c r="I258" s="82">
        <v>3296.5</v>
      </c>
      <c r="J258" s="82">
        <v>862</v>
      </c>
      <c r="K258" s="82">
        <v>849</v>
      </c>
      <c r="L258" s="82">
        <v>856</v>
      </c>
      <c r="M258" s="82">
        <v>911</v>
      </c>
    </row>
    <row r="259" spans="1:13">
      <c r="A259" s="82" t="s">
        <v>313</v>
      </c>
      <c r="B259" s="82">
        <v>6274</v>
      </c>
      <c r="C259" s="82">
        <v>6459</v>
      </c>
      <c r="D259" s="82">
        <v>6679</v>
      </c>
      <c r="E259" s="82">
        <v>7007</v>
      </c>
      <c r="F259" s="82">
        <v>6920</v>
      </c>
      <c r="G259" s="82">
        <v>7106.5</v>
      </c>
      <c r="H259" s="82">
        <v>7387</v>
      </c>
      <c r="I259" s="82">
        <v>7769</v>
      </c>
      <c r="J259" s="82">
        <v>1292</v>
      </c>
      <c r="K259" s="82">
        <v>1295</v>
      </c>
      <c r="L259" s="82">
        <v>1416</v>
      </c>
      <c r="M259" s="82">
        <v>1524</v>
      </c>
    </row>
    <row r="260" spans="1:13">
      <c r="A260" s="82" t="s">
        <v>314</v>
      </c>
      <c r="B260" s="82">
        <v>1198</v>
      </c>
      <c r="C260" s="82">
        <v>1121</v>
      </c>
      <c r="D260" s="82">
        <v>1317</v>
      </c>
      <c r="E260" s="82">
        <v>1326</v>
      </c>
      <c r="F260" s="82">
        <v>1307.5</v>
      </c>
      <c r="G260" s="82">
        <v>1207</v>
      </c>
      <c r="H260" s="82">
        <v>1442.5</v>
      </c>
      <c r="I260" s="82">
        <v>1457</v>
      </c>
      <c r="J260" s="82">
        <v>219</v>
      </c>
      <c r="K260" s="82">
        <v>172</v>
      </c>
      <c r="L260" s="82">
        <v>251</v>
      </c>
      <c r="M260" s="82">
        <v>262</v>
      </c>
    </row>
    <row r="261" spans="1:13">
      <c r="A261" s="82" t="s">
        <v>315</v>
      </c>
      <c r="B261" s="82">
        <v>11555</v>
      </c>
      <c r="C261" s="82">
        <v>12048</v>
      </c>
      <c r="D261" s="82">
        <v>12060</v>
      </c>
      <c r="E261" s="82">
        <v>12716</v>
      </c>
      <c r="F261" s="82">
        <v>13425.5</v>
      </c>
      <c r="G261" s="82">
        <v>14051</v>
      </c>
      <c r="H261" s="82">
        <v>14165</v>
      </c>
      <c r="I261" s="82">
        <v>14981.5</v>
      </c>
      <c r="J261" s="82">
        <v>3741</v>
      </c>
      <c r="K261" s="82">
        <v>4006</v>
      </c>
      <c r="L261" s="82">
        <v>4210</v>
      </c>
      <c r="M261" s="82">
        <v>4531</v>
      </c>
    </row>
    <row r="262" spans="1:13">
      <c r="A262" s="82" t="s">
        <v>316</v>
      </c>
      <c r="B262" s="82">
        <v>7845</v>
      </c>
      <c r="C262" s="82">
        <v>8041</v>
      </c>
      <c r="D262" s="82">
        <v>8126</v>
      </c>
      <c r="E262" s="82">
        <v>7927</v>
      </c>
      <c r="F262" s="82">
        <v>8311</v>
      </c>
      <c r="G262" s="82">
        <v>8542.5</v>
      </c>
      <c r="H262" s="82">
        <v>8629</v>
      </c>
      <c r="I262" s="82">
        <v>8441.5</v>
      </c>
      <c r="J262" s="82">
        <v>932</v>
      </c>
      <c r="K262" s="82">
        <v>1003</v>
      </c>
      <c r="L262" s="82">
        <v>1006</v>
      </c>
      <c r="M262" s="82">
        <v>1029</v>
      </c>
    </row>
    <row r="263" spans="1:13">
      <c r="A263" s="82" t="s">
        <v>317</v>
      </c>
      <c r="B263" s="82">
        <v>6668</v>
      </c>
      <c r="C263" s="82">
        <v>6774</v>
      </c>
      <c r="D263" s="82">
        <v>6787</v>
      </c>
      <c r="E263" s="82">
        <v>7228</v>
      </c>
      <c r="F263" s="82">
        <v>7130.5</v>
      </c>
      <c r="G263" s="82">
        <v>7247</v>
      </c>
      <c r="H263" s="82">
        <v>7268</v>
      </c>
      <c r="I263" s="82">
        <v>7759.5</v>
      </c>
      <c r="J263" s="82">
        <v>925</v>
      </c>
      <c r="K263" s="82">
        <v>946</v>
      </c>
      <c r="L263" s="82">
        <v>962</v>
      </c>
      <c r="M263" s="82">
        <v>1063</v>
      </c>
    </row>
    <row r="264" spans="1:13">
      <c r="A264" s="82" t="s">
        <v>318</v>
      </c>
      <c r="B264" s="82">
        <v>5920</v>
      </c>
      <c r="C264" s="82">
        <v>5679</v>
      </c>
      <c r="D264" s="82">
        <v>6067</v>
      </c>
      <c r="E264" s="82">
        <v>6245</v>
      </c>
      <c r="F264" s="82">
        <v>6525.5</v>
      </c>
      <c r="G264" s="82">
        <v>6264.5</v>
      </c>
      <c r="H264" s="82">
        <v>6702</v>
      </c>
      <c r="I264" s="82">
        <v>6898.5</v>
      </c>
      <c r="J264" s="82">
        <v>1211</v>
      </c>
      <c r="K264" s="82">
        <v>1171</v>
      </c>
      <c r="L264" s="82">
        <v>1270</v>
      </c>
      <c r="M264" s="82">
        <v>1307</v>
      </c>
    </row>
    <row r="265" spans="1:13">
      <c r="A265" s="82" t="s">
        <v>319</v>
      </c>
      <c r="B265" s="82">
        <v>1263</v>
      </c>
      <c r="C265" s="82">
        <v>1441</v>
      </c>
      <c r="F265" s="82">
        <v>1331</v>
      </c>
      <c r="G265" s="82">
        <v>1519</v>
      </c>
      <c r="J265" s="82">
        <v>136</v>
      </c>
      <c r="K265" s="82">
        <v>156</v>
      </c>
    </row>
    <row r="266" spans="1:13">
      <c r="A266" s="82" t="s">
        <v>320</v>
      </c>
      <c r="B266" s="82">
        <v>2560</v>
      </c>
      <c r="C266" s="82">
        <v>2598</v>
      </c>
      <c r="D266" s="82">
        <v>2719</v>
      </c>
      <c r="E266" s="82">
        <v>2762</v>
      </c>
      <c r="F266" s="82">
        <v>2794.5</v>
      </c>
      <c r="G266" s="82">
        <v>2865.5</v>
      </c>
      <c r="H266" s="82">
        <v>3013.5</v>
      </c>
      <c r="I266" s="82">
        <v>3041</v>
      </c>
      <c r="J266" s="82">
        <v>469</v>
      </c>
      <c r="K266" s="82">
        <v>535</v>
      </c>
      <c r="L266" s="82">
        <v>589</v>
      </c>
      <c r="M266" s="82">
        <v>558</v>
      </c>
    </row>
    <row r="267" spans="1:13">
      <c r="A267" s="82" t="s">
        <v>426</v>
      </c>
      <c r="D267" s="82">
        <v>1499</v>
      </c>
      <c r="E267" s="82">
        <v>1575</v>
      </c>
      <c r="H267" s="82">
        <v>1582.5</v>
      </c>
      <c r="I267" s="82">
        <v>1638</v>
      </c>
      <c r="L267" s="82">
        <v>167</v>
      </c>
      <c r="M267" s="82">
        <v>126</v>
      </c>
    </row>
    <row r="268" spans="1:13">
      <c r="A268" s="82" t="s">
        <v>70</v>
      </c>
      <c r="B268" s="82">
        <v>4487</v>
      </c>
      <c r="C268" s="82">
        <v>4549</v>
      </c>
      <c r="D268" s="82">
        <v>4679</v>
      </c>
      <c r="E268" s="82">
        <v>4939</v>
      </c>
      <c r="F268" s="82">
        <v>4890.5</v>
      </c>
      <c r="G268" s="82">
        <v>4998.5</v>
      </c>
      <c r="H268" s="82">
        <v>5177.5</v>
      </c>
      <c r="I268" s="82">
        <v>5447.5</v>
      </c>
      <c r="J268" s="82">
        <v>807</v>
      </c>
      <c r="K268" s="82">
        <v>899</v>
      </c>
      <c r="L268" s="82">
        <v>997</v>
      </c>
      <c r="M268" s="82">
        <v>1017</v>
      </c>
    </row>
    <row r="269" spans="1:13">
      <c r="A269" s="82" t="s">
        <v>321</v>
      </c>
      <c r="B269" s="82">
        <v>2082</v>
      </c>
      <c r="C269" s="82">
        <v>2304</v>
      </c>
      <c r="D269" s="82">
        <v>2336</v>
      </c>
      <c r="E269" s="82">
        <v>2431</v>
      </c>
      <c r="F269" s="82">
        <v>2404.5</v>
      </c>
      <c r="G269" s="82">
        <v>2664.5</v>
      </c>
      <c r="H269" s="82">
        <v>2752.5</v>
      </c>
      <c r="I269" s="82">
        <v>2839</v>
      </c>
      <c r="J269" s="82">
        <v>645</v>
      </c>
      <c r="K269" s="82">
        <v>721</v>
      </c>
      <c r="L269" s="82">
        <v>833</v>
      </c>
      <c r="M269" s="82">
        <v>816</v>
      </c>
    </row>
    <row r="270" spans="1:13">
      <c r="A270" s="82" t="s">
        <v>322</v>
      </c>
      <c r="B270" s="82">
        <v>534</v>
      </c>
      <c r="C270" s="82">
        <v>543</v>
      </c>
      <c r="D270" s="82">
        <v>631</v>
      </c>
      <c r="E270" s="82">
        <v>758</v>
      </c>
      <c r="F270" s="82">
        <v>603</v>
      </c>
      <c r="G270" s="82">
        <v>610</v>
      </c>
      <c r="H270" s="82">
        <v>704.5</v>
      </c>
      <c r="I270" s="82">
        <v>858</v>
      </c>
      <c r="J270" s="82">
        <v>138</v>
      </c>
      <c r="K270" s="82">
        <v>134</v>
      </c>
      <c r="L270" s="82">
        <v>147</v>
      </c>
      <c r="M270" s="82">
        <v>200</v>
      </c>
    </row>
    <row r="271" spans="1:13">
      <c r="A271" s="82" t="s">
        <v>323</v>
      </c>
      <c r="B271" s="82">
        <v>1848</v>
      </c>
      <c r="C271" s="82">
        <v>1979</v>
      </c>
      <c r="D271" s="82">
        <v>2004</v>
      </c>
      <c r="E271" s="82">
        <v>2134</v>
      </c>
      <c r="F271" s="82">
        <v>1869.5</v>
      </c>
      <c r="G271" s="82">
        <v>2011.5</v>
      </c>
      <c r="H271" s="82">
        <v>2027.5</v>
      </c>
      <c r="I271" s="82">
        <v>2166.5</v>
      </c>
      <c r="J271" s="82">
        <v>43</v>
      </c>
      <c r="K271" s="82">
        <v>65</v>
      </c>
      <c r="L271" s="82">
        <v>47</v>
      </c>
      <c r="M271" s="82">
        <v>65</v>
      </c>
    </row>
    <row r="272" spans="1:13">
      <c r="A272" s="82" t="s">
        <v>324</v>
      </c>
      <c r="B272" s="82">
        <v>2588</v>
      </c>
      <c r="C272" s="82">
        <v>2723</v>
      </c>
      <c r="D272" s="82">
        <v>2819</v>
      </c>
      <c r="E272" s="82">
        <v>3089</v>
      </c>
      <c r="F272" s="82">
        <v>3099.5</v>
      </c>
      <c r="G272" s="82">
        <v>3273.5</v>
      </c>
      <c r="H272" s="82">
        <v>3391.5</v>
      </c>
      <c r="I272" s="82">
        <v>3710.5</v>
      </c>
      <c r="J272" s="82">
        <v>1023</v>
      </c>
      <c r="K272" s="82">
        <v>1101</v>
      </c>
      <c r="L272" s="82">
        <v>1145</v>
      </c>
      <c r="M272" s="82">
        <v>1243</v>
      </c>
    </row>
    <row r="273" spans="1:13">
      <c r="A273" s="82" t="s">
        <v>325</v>
      </c>
      <c r="B273" s="82">
        <v>9663</v>
      </c>
      <c r="C273" s="82">
        <v>9751</v>
      </c>
      <c r="D273" s="82">
        <v>10634</v>
      </c>
      <c r="E273" s="82">
        <v>10842</v>
      </c>
      <c r="F273" s="82">
        <v>10957.5</v>
      </c>
      <c r="G273" s="82">
        <v>11127.5</v>
      </c>
      <c r="H273" s="82">
        <v>12134.5</v>
      </c>
      <c r="I273" s="82">
        <v>12416</v>
      </c>
      <c r="J273" s="82">
        <v>2589</v>
      </c>
      <c r="K273" s="82">
        <v>2753</v>
      </c>
      <c r="L273" s="82">
        <v>3001</v>
      </c>
      <c r="M273" s="82">
        <v>3148</v>
      </c>
    </row>
    <row r="274" spans="1:13">
      <c r="A274" s="82" t="s">
        <v>326</v>
      </c>
      <c r="B274" s="82">
        <v>6083</v>
      </c>
      <c r="C274" s="82">
        <v>7156</v>
      </c>
      <c r="D274" s="82">
        <v>7890</v>
      </c>
      <c r="E274" s="82">
        <v>8979</v>
      </c>
      <c r="F274" s="82">
        <v>6656</v>
      </c>
      <c r="G274" s="82">
        <v>7807.5</v>
      </c>
      <c r="H274" s="82">
        <v>8682.5</v>
      </c>
      <c r="I274" s="82">
        <v>9923.5</v>
      </c>
      <c r="J274" s="82">
        <v>1146</v>
      </c>
      <c r="K274" s="82">
        <v>1303</v>
      </c>
      <c r="L274" s="82">
        <v>1585</v>
      </c>
      <c r="M274" s="82">
        <v>1889</v>
      </c>
    </row>
    <row r="275" spans="1:13">
      <c r="A275" s="82" t="s">
        <v>327</v>
      </c>
      <c r="B275" s="82">
        <v>6525</v>
      </c>
      <c r="C275" s="82">
        <v>6854</v>
      </c>
      <c r="D275" s="82">
        <v>7245</v>
      </c>
      <c r="E275" s="82">
        <v>7478</v>
      </c>
      <c r="F275" s="82">
        <v>7278</v>
      </c>
      <c r="G275" s="82">
        <v>7670</v>
      </c>
      <c r="H275" s="82">
        <v>8113.5</v>
      </c>
      <c r="I275" s="82">
        <v>8484.5</v>
      </c>
      <c r="J275" s="82">
        <v>1506</v>
      </c>
      <c r="K275" s="82">
        <v>1632</v>
      </c>
      <c r="L275" s="82">
        <v>1737</v>
      </c>
      <c r="M275" s="82">
        <v>2013</v>
      </c>
    </row>
    <row r="276" spans="1:13">
      <c r="A276" s="82" t="s">
        <v>328</v>
      </c>
      <c r="B276" s="82">
        <v>215</v>
      </c>
      <c r="C276" s="82">
        <v>195</v>
      </c>
      <c r="D276" s="82">
        <v>203</v>
      </c>
      <c r="E276" s="82">
        <v>243</v>
      </c>
      <c r="F276" s="82">
        <v>243.5</v>
      </c>
      <c r="G276" s="82">
        <v>220.5</v>
      </c>
      <c r="H276" s="82">
        <v>237</v>
      </c>
      <c r="I276" s="82">
        <v>275</v>
      </c>
      <c r="J276" s="82">
        <v>57</v>
      </c>
      <c r="K276" s="82">
        <v>51</v>
      </c>
      <c r="L276" s="82">
        <v>68</v>
      </c>
      <c r="M276" s="82">
        <v>64</v>
      </c>
    </row>
    <row r="277" spans="1:13">
      <c r="A277" s="82" t="s">
        <v>71</v>
      </c>
      <c r="B277" s="82">
        <v>2857</v>
      </c>
      <c r="C277" s="82">
        <v>3100</v>
      </c>
      <c r="D277" s="82">
        <v>3267</v>
      </c>
      <c r="E277" s="82">
        <v>3486</v>
      </c>
      <c r="F277" s="82">
        <v>2977</v>
      </c>
      <c r="G277" s="82">
        <v>3237</v>
      </c>
      <c r="H277" s="82">
        <v>3399</v>
      </c>
      <c r="I277" s="82">
        <v>3652.5</v>
      </c>
      <c r="J277" s="82">
        <v>240</v>
      </c>
      <c r="K277" s="82">
        <v>274</v>
      </c>
      <c r="L277" s="82">
        <v>264</v>
      </c>
      <c r="M277" s="82">
        <v>333</v>
      </c>
    </row>
    <row r="278" spans="1:13">
      <c r="A278" s="82" t="s">
        <v>329</v>
      </c>
      <c r="B278" s="82">
        <v>1552</v>
      </c>
      <c r="C278" s="82">
        <v>1615</v>
      </c>
      <c r="D278" s="82">
        <v>1815</v>
      </c>
      <c r="E278" s="82">
        <v>1734</v>
      </c>
      <c r="F278" s="82">
        <v>1693.5</v>
      </c>
      <c r="G278" s="82">
        <v>1757</v>
      </c>
      <c r="H278" s="82">
        <v>1973.5</v>
      </c>
      <c r="I278" s="82">
        <v>1888.5</v>
      </c>
      <c r="J278" s="82">
        <v>283</v>
      </c>
      <c r="K278" s="82">
        <v>284</v>
      </c>
      <c r="L278" s="82">
        <v>317</v>
      </c>
      <c r="M278" s="82">
        <v>309</v>
      </c>
    </row>
    <row r="279" spans="1:13">
      <c r="A279" s="82" t="s">
        <v>330</v>
      </c>
      <c r="B279" s="82">
        <v>2078</v>
      </c>
      <c r="C279" s="82">
        <v>2614</v>
      </c>
      <c r="D279" s="82">
        <v>2841</v>
      </c>
      <c r="E279" s="82">
        <v>3242</v>
      </c>
      <c r="F279" s="82">
        <v>2425</v>
      </c>
      <c r="G279" s="82">
        <v>3064.5</v>
      </c>
      <c r="H279" s="82">
        <v>3324</v>
      </c>
      <c r="I279" s="82">
        <v>3772.5</v>
      </c>
      <c r="J279" s="82">
        <v>694</v>
      </c>
      <c r="K279" s="82">
        <v>901</v>
      </c>
      <c r="L279" s="82">
        <v>966</v>
      </c>
      <c r="M279" s="82">
        <v>1061</v>
      </c>
    </row>
    <row r="280" spans="1:13">
      <c r="A280" s="82" t="s">
        <v>331</v>
      </c>
      <c r="B280" s="82">
        <v>1619</v>
      </c>
      <c r="C280" s="82">
        <v>1683</v>
      </c>
      <c r="D280" s="82">
        <v>1821</v>
      </c>
      <c r="E280" s="82">
        <v>2059</v>
      </c>
      <c r="F280" s="82">
        <v>1665</v>
      </c>
      <c r="G280" s="82">
        <v>1743.5</v>
      </c>
      <c r="H280" s="82">
        <v>1886</v>
      </c>
      <c r="I280" s="82">
        <v>2106.5</v>
      </c>
      <c r="J280" s="82">
        <v>92</v>
      </c>
      <c r="K280" s="82">
        <v>121</v>
      </c>
      <c r="L280" s="82">
        <v>130</v>
      </c>
      <c r="M280" s="82">
        <v>95</v>
      </c>
    </row>
    <row r="281" spans="1:13">
      <c r="A281" s="82" t="s">
        <v>332</v>
      </c>
      <c r="B281" s="82">
        <v>3840</v>
      </c>
      <c r="C281" s="82">
        <v>3749</v>
      </c>
      <c r="D281" s="82">
        <v>4157</v>
      </c>
      <c r="E281" s="82">
        <v>4177</v>
      </c>
      <c r="F281" s="82">
        <v>4021.5</v>
      </c>
      <c r="G281" s="82">
        <v>3930</v>
      </c>
      <c r="H281" s="82">
        <v>4363.5</v>
      </c>
      <c r="I281" s="82">
        <v>4385</v>
      </c>
      <c r="J281" s="82">
        <v>363</v>
      </c>
      <c r="K281" s="82">
        <v>362</v>
      </c>
      <c r="L281" s="82">
        <v>413</v>
      </c>
      <c r="M281" s="82">
        <v>416</v>
      </c>
    </row>
    <row r="282" spans="1:13">
      <c r="A282" s="82" t="s">
        <v>333</v>
      </c>
      <c r="B282" s="82">
        <v>12459</v>
      </c>
      <c r="C282" s="82">
        <v>12506</v>
      </c>
      <c r="D282" s="82">
        <v>12914</v>
      </c>
      <c r="E282" s="82">
        <v>13159</v>
      </c>
      <c r="F282" s="82">
        <v>14338.5</v>
      </c>
      <c r="G282" s="82">
        <v>14522.5</v>
      </c>
      <c r="H282" s="82">
        <v>15033.5</v>
      </c>
      <c r="I282" s="82">
        <v>15501</v>
      </c>
      <c r="J282" s="82">
        <v>3759</v>
      </c>
      <c r="K282" s="82">
        <v>4033</v>
      </c>
      <c r="L282" s="82">
        <v>4239</v>
      </c>
      <c r="M282" s="82">
        <v>4684</v>
      </c>
    </row>
    <row r="283" spans="1:13">
      <c r="A283" s="82" t="s">
        <v>72</v>
      </c>
      <c r="B283" s="82">
        <v>1899</v>
      </c>
      <c r="C283" s="82">
        <v>1797</v>
      </c>
      <c r="D283" s="82">
        <v>1707</v>
      </c>
      <c r="E283" s="82">
        <v>1751</v>
      </c>
      <c r="F283" s="82">
        <v>2202.5</v>
      </c>
      <c r="G283" s="82">
        <v>2058.5</v>
      </c>
      <c r="H283" s="82">
        <v>1962</v>
      </c>
      <c r="I283" s="82">
        <v>2032</v>
      </c>
      <c r="J283" s="82">
        <v>607</v>
      </c>
      <c r="K283" s="82">
        <v>523</v>
      </c>
      <c r="L283" s="82">
        <v>510</v>
      </c>
      <c r="M283" s="82">
        <v>562</v>
      </c>
    </row>
    <row r="284" spans="1:13">
      <c r="A284" s="82" t="s">
        <v>334</v>
      </c>
      <c r="B284" s="82">
        <v>1291</v>
      </c>
      <c r="C284" s="82">
        <v>1351</v>
      </c>
      <c r="D284" s="82">
        <v>1364</v>
      </c>
      <c r="E284" s="82">
        <v>1556</v>
      </c>
      <c r="F284" s="82">
        <v>1363.5</v>
      </c>
      <c r="G284" s="82">
        <v>1426.5</v>
      </c>
      <c r="H284" s="82">
        <v>1429.5</v>
      </c>
      <c r="I284" s="82">
        <v>1651.5</v>
      </c>
      <c r="J284" s="82">
        <v>145</v>
      </c>
      <c r="K284" s="82">
        <v>151</v>
      </c>
      <c r="L284" s="82">
        <v>131</v>
      </c>
      <c r="M284" s="82">
        <v>191</v>
      </c>
    </row>
    <row r="285" spans="1:13">
      <c r="A285" s="82" t="s">
        <v>335</v>
      </c>
      <c r="B285" s="82">
        <v>2130</v>
      </c>
      <c r="C285" s="82">
        <v>2185</v>
      </c>
      <c r="D285" s="82">
        <v>2367</v>
      </c>
      <c r="E285" s="82">
        <v>2420</v>
      </c>
      <c r="F285" s="82">
        <v>2387.5</v>
      </c>
      <c r="G285" s="82">
        <v>2477</v>
      </c>
      <c r="H285" s="82">
        <v>2664.5</v>
      </c>
      <c r="I285" s="82">
        <v>2762.5</v>
      </c>
      <c r="J285" s="82">
        <v>515</v>
      </c>
      <c r="K285" s="82">
        <v>584</v>
      </c>
      <c r="L285" s="82">
        <v>595</v>
      </c>
      <c r="M285" s="82">
        <v>685</v>
      </c>
    </row>
    <row r="286" spans="1:13">
      <c r="A286" s="82" t="s">
        <v>336</v>
      </c>
      <c r="B286" s="82">
        <v>12621</v>
      </c>
      <c r="C286" s="82">
        <v>13076</v>
      </c>
      <c r="D286" s="82">
        <v>13171</v>
      </c>
      <c r="E286" s="82">
        <v>13844</v>
      </c>
      <c r="F286" s="82">
        <v>14054.5</v>
      </c>
      <c r="G286" s="82">
        <v>14697</v>
      </c>
      <c r="H286" s="82">
        <v>14859.5</v>
      </c>
      <c r="I286" s="82">
        <v>15654</v>
      </c>
      <c r="J286" s="82">
        <v>2867</v>
      </c>
      <c r="K286" s="82">
        <v>3242</v>
      </c>
      <c r="L286" s="82">
        <v>3377</v>
      </c>
      <c r="M286" s="82">
        <v>3620</v>
      </c>
    </row>
    <row r="287" spans="1:13">
      <c r="A287" s="82" t="s">
        <v>427</v>
      </c>
      <c r="D287" s="82">
        <v>3906</v>
      </c>
      <c r="E287" s="82">
        <v>3698</v>
      </c>
      <c r="H287" s="82">
        <v>4111</v>
      </c>
      <c r="I287" s="82">
        <v>3867</v>
      </c>
      <c r="L287" s="82">
        <v>410</v>
      </c>
      <c r="M287" s="82">
        <v>338</v>
      </c>
    </row>
    <row r="288" spans="1:13">
      <c r="A288" s="82" t="s">
        <v>337</v>
      </c>
      <c r="B288" s="82">
        <v>3318</v>
      </c>
      <c r="C288" s="82">
        <v>3443</v>
      </c>
      <c r="F288" s="82">
        <v>3474.5</v>
      </c>
      <c r="G288" s="82">
        <v>3601.5</v>
      </c>
      <c r="J288" s="82">
        <v>313</v>
      </c>
      <c r="K288" s="82">
        <v>317</v>
      </c>
    </row>
    <row r="289" spans="1:13">
      <c r="A289" s="82" t="s">
        <v>338</v>
      </c>
      <c r="B289" s="82">
        <v>561</v>
      </c>
      <c r="C289" s="82">
        <v>636</v>
      </c>
      <c r="D289" s="82">
        <v>641</v>
      </c>
      <c r="E289" s="82">
        <v>609</v>
      </c>
      <c r="F289" s="82">
        <v>598</v>
      </c>
      <c r="G289" s="82">
        <v>686</v>
      </c>
      <c r="H289" s="82">
        <v>696.5</v>
      </c>
      <c r="I289" s="82">
        <v>665</v>
      </c>
      <c r="J289" s="82">
        <v>74</v>
      </c>
      <c r="K289" s="82">
        <v>100</v>
      </c>
      <c r="L289" s="82">
        <v>111</v>
      </c>
      <c r="M289" s="82">
        <v>112</v>
      </c>
    </row>
    <row r="290" spans="1:13">
      <c r="A290" s="82" t="s">
        <v>339</v>
      </c>
      <c r="B290" s="82">
        <v>860</v>
      </c>
      <c r="C290" s="82">
        <v>882</v>
      </c>
      <c r="D290" s="82">
        <v>853</v>
      </c>
      <c r="E290" s="82">
        <v>1121</v>
      </c>
      <c r="F290" s="82">
        <v>885.5</v>
      </c>
      <c r="G290" s="82">
        <v>898</v>
      </c>
      <c r="H290" s="82">
        <v>869</v>
      </c>
      <c r="I290" s="82">
        <v>1141.5</v>
      </c>
      <c r="J290" s="82">
        <v>51</v>
      </c>
      <c r="K290" s="82">
        <v>32</v>
      </c>
      <c r="L290" s="82">
        <v>32</v>
      </c>
      <c r="M290" s="82">
        <v>41</v>
      </c>
    </row>
    <row r="291" spans="1:13">
      <c r="A291" s="82" t="s">
        <v>73</v>
      </c>
      <c r="B291" s="82">
        <v>2737</v>
      </c>
      <c r="C291" s="82">
        <v>2728</v>
      </c>
      <c r="D291" s="82">
        <v>2805</v>
      </c>
      <c r="E291" s="82">
        <v>3149</v>
      </c>
      <c r="F291" s="82">
        <v>2896</v>
      </c>
      <c r="G291" s="82">
        <v>2897</v>
      </c>
      <c r="H291" s="82">
        <v>3015.5</v>
      </c>
      <c r="I291" s="82">
        <v>3342</v>
      </c>
      <c r="J291" s="82">
        <v>318</v>
      </c>
      <c r="K291" s="82">
        <v>338</v>
      </c>
      <c r="L291" s="82">
        <v>421</v>
      </c>
      <c r="M291" s="82">
        <v>386</v>
      </c>
    </row>
    <row r="292" spans="1:13">
      <c r="A292" s="82" t="s">
        <v>340</v>
      </c>
      <c r="B292" s="82">
        <v>4707</v>
      </c>
      <c r="C292" s="82">
        <v>4877</v>
      </c>
      <c r="D292" s="82">
        <v>5245</v>
      </c>
      <c r="E292" s="82">
        <v>5465</v>
      </c>
      <c r="F292" s="82">
        <v>5393</v>
      </c>
      <c r="G292" s="82">
        <v>5612</v>
      </c>
      <c r="H292" s="82">
        <v>6018.5</v>
      </c>
      <c r="I292" s="82">
        <v>6284</v>
      </c>
      <c r="J292" s="82">
        <v>1372</v>
      </c>
      <c r="K292" s="82">
        <v>1470</v>
      </c>
      <c r="L292" s="82">
        <v>1547</v>
      </c>
      <c r="M292" s="82">
        <v>1638</v>
      </c>
    </row>
    <row r="293" spans="1:13">
      <c r="A293" s="82" t="s">
        <v>74</v>
      </c>
      <c r="B293" s="82">
        <v>5412</v>
      </c>
      <c r="C293" s="82">
        <v>5385</v>
      </c>
      <c r="D293" s="82">
        <v>5490</v>
      </c>
      <c r="E293" s="82">
        <v>5388</v>
      </c>
      <c r="F293" s="82">
        <v>5650</v>
      </c>
      <c r="G293" s="82">
        <v>5650</v>
      </c>
      <c r="H293" s="82">
        <v>5757</v>
      </c>
      <c r="I293" s="82">
        <v>5649</v>
      </c>
      <c r="J293" s="82">
        <v>476</v>
      </c>
      <c r="K293" s="82">
        <v>530</v>
      </c>
      <c r="L293" s="82">
        <v>534</v>
      </c>
      <c r="M293" s="82">
        <v>522</v>
      </c>
    </row>
    <row r="294" spans="1:13">
      <c r="A294" s="82" t="s">
        <v>341</v>
      </c>
      <c r="B294" s="82">
        <v>3120</v>
      </c>
      <c r="C294" s="82">
        <v>3284</v>
      </c>
      <c r="D294" s="82">
        <v>3370</v>
      </c>
      <c r="E294" s="82">
        <v>3453</v>
      </c>
      <c r="F294" s="82">
        <v>3512.5</v>
      </c>
      <c r="G294" s="82">
        <v>3677</v>
      </c>
      <c r="H294" s="82">
        <v>3826</v>
      </c>
      <c r="I294" s="82">
        <v>3913</v>
      </c>
      <c r="J294" s="82">
        <v>785</v>
      </c>
      <c r="K294" s="82">
        <v>786</v>
      </c>
      <c r="L294" s="82">
        <v>912</v>
      </c>
      <c r="M294" s="82">
        <v>920</v>
      </c>
    </row>
    <row r="295" spans="1:13">
      <c r="A295" s="82" t="s">
        <v>342</v>
      </c>
      <c r="B295" s="82">
        <v>3959</v>
      </c>
      <c r="C295" s="82">
        <v>4152</v>
      </c>
      <c r="D295" s="82">
        <v>4019</v>
      </c>
      <c r="E295" s="82">
        <v>4033</v>
      </c>
      <c r="F295" s="82">
        <v>4414.5</v>
      </c>
      <c r="G295" s="82">
        <v>4645.5</v>
      </c>
      <c r="H295" s="82">
        <v>4526.5</v>
      </c>
      <c r="I295" s="82">
        <v>4595.5</v>
      </c>
      <c r="J295" s="82">
        <v>911</v>
      </c>
      <c r="K295" s="82">
        <v>987</v>
      </c>
      <c r="L295" s="82">
        <v>1015</v>
      </c>
      <c r="M295" s="82">
        <v>1125</v>
      </c>
    </row>
    <row r="296" spans="1:13">
      <c r="A296" s="82" t="s">
        <v>343</v>
      </c>
      <c r="B296" s="82">
        <v>4772</v>
      </c>
      <c r="C296" s="82">
        <v>4894</v>
      </c>
      <c r="D296" s="82">
        <v>5382</v>
      </c>
      <c r="E296" s="82">
        <v>5519</v>
      </c>
      <c r="F296" s="82">
        <v>5185</v>
      </c>
      <c r="G296" s="82">
        <v>5281.5</v>
      </c>
      <c r="H296" s="82">
        <v>5813</v>
      </c>
      <c r="I296" s="82">
        <v>5983.5</v>
      </c>
      <c r="J296" s="82">
        <v>826</v>
      </c>
      <c r="K296" s="82">
        <v>775</v>
      </c>
      <c r="L296" s="82">
        <v>862</v>
      </c>
      <c r="M296" s="82">
        <v>929</v>
      </c>
    </row>
    <row r="297" spans="1:13">
      <c r="A297" s="82" t="s">
        <v>344</v>
      </c>
      <c r="B297" s="82">
        <v>1964</v>
      </c>
      <c r="C297" s="82">
        <v>2007</v>
      </c>
      <c r="D297" s="82">
        <v>2182</v>
      </c>
      <c r="E297" s="82">
        <v>2178</v>
      </c>
      <c r="F297" s="82">
        <v>2108.5</v>
      </c>
      <c r="G297" s="82">
        <v>2186.5</v>
      </c>
      <c r="H297" s="82">
        <v>2369.5</v>
      </c>
      <c r="I297" s="82">
        <v>2364</v>
      </c>
      <c r="J297" s="82">
        <v>289</v>
      </c>
      <c r="K297" s="82">
        <v>359</v>
      </c>
      <c r="L297" s="82">
        <v>375</v>
      </c>
      <c r="M297" s="82">
        <v>372</v>
      </c>
    </row>
    <row r="298" spans="1:13">
      <c r="A298" s="82" t="s">
        <v>844</v>
      </c>
      <c r="E298" s="82">
        <v>3346</v>
      </c>
      <c r="I298" s="82">
        <v>3609.5</v>
      </c>
      <c r="M298" s="82">
        <v>527</v>
      </c>
    </row>
    <row r="299" spans="1:13">
      <c r="A299" s="82" t="s">
        <v>345</v>
      </c>
      <c r="B299" s="82">
        <v>8039</v>
      </c>
      <c r="C299" s="82">
        <v>8387</v>
      </c>
      <c r="D299" s="82">
        <v>8847</v>
      </c>
      <c r="E299" s="82">
        <v>8693</v>
      </c>
      <c r="F299" s="82">
        <v>8643</v>
      </c>
      <c r="G299" s="82">
        <v>9023.5</v>
      </c>
      <c r="H299" s="82">
        <v>9518.5</v>
      </c>
      <c r="I299" s="82">
        <v>9370.5</v>
      </c>
      <c r="J299" s="82">
        <v>1208</v>
      </c>
      <c r="K299" s="82">
        <v>1273</v>
      </c>
      <c r="L299" s="82">
        <v>1343</v>
      </c>
      <c r="M299" s="82">
        <v>1355</v>
      </c>
    </row>
    <row r="300" spans="1:13">
      <c r="A300" s="82" t="s">
        <v>76</v>
      </c>
      <c r="B300" s="82">
        <v>4751</v>
      </c>
      <c r="C300" s="82">
        <v>5112</v>
      </c>
      <c r="D300" s="82">
        <v>5571</v>
      </c>
      <c r="E300" s="82">
        <v>5775</v>
      </c>
      <c r="F300" s="82">
        <v>5223.5</v>
      </c>
      <c r="G300" s="82">
        <v>5595.5</v>
      </c>
      <c r="H300" s="82">
        <v>6138.5</v>
      </c>
      <c r="I300" s="82">
        <v>6382</v>
      </c>
      <c r="J300" s="82">
        <v>945</v>
      </c>
      <c r="K300" s="82">
        <v>967</v>
      </c>
      <c r="L300" s="82">
        <v>1135</v>
      </c>
      <c r="M300" s="82">
        <v>1214</v>
      </c>
    </row>
    <row r="301" spans="1:13">
      <c r="A301" s="82" t="s">
        <v>77</v>
      </c>
      <c r="B301" s="82">
        <v>3673</v>
      </c>
      <c r="C301" s="82">
        <v>3760</v>
      </c>
      <c r="D301" s="82">
        <v>4005</v>
      </c>
      <c r="E301" s="82">
        <v>4182</v>
      </c>
      <c r="F301" s="82">
        <v>3815.5</v>
      </c>
      <c r="G301" s="82">
        <v>3917.5</v>
      </c>
      <c r="H301" s="82">
        <v>4160</v>
      </c>
      <c r="I301" s="82">
        <v>4353.5</v>
      </c>
      <c r="J301" s="82">
        <v>285</v>
      </c>
      <c r="K301" s="82">
        <v>315</v>
      </c>
      <c r="L301" s="82">
        <v>310</v>
      </c>
      <c r="M301" s="82">
        <v>343</v>
      </c>
    </row>
    <row r="302" spans="1:13">
      <c r="A302" s="82" t="s">
        <v>428</v>
      </c>
      <c r="D302" s="82">
        <v>3291</v>
      </c>
      <c r="H302" s="82">
        <v>3563</v>
      </c>
      <c r="L302" s="82">
        <v>544</v>
      </c>
    </row>
    <row r="303" spans="1:13">
      <c r="A303" s="82" t="s">
        <v>346</v>
      </c>
      <c r="B303" s="82">
        <v>3017</v>
      </c>
      <c r="C303" s="82">
        <v>3131</v>
      </c>
      <c r="F303" s="82">
        <v>3211</v>
      </c>
      <c r="G303" s="82">
        <v>3366.5</v>
      </c>
      <c r="J303" s="82">
        <v>388</v>
      </c>
      <c r="K303" s="82">
        <v>471</v>
      </c>
    </row>
    <row r="304" spans="1:13">
      <c r="A304" s="82" t="s">
        <v>347</v>
      </c>
      <c r="B304" s="82">
        <v>2804</v>
      </c>
      <c r="C304" s="82">
        <v>2754</v>
      </c>
      <c r="D304" s="82">
        <v>2725</v>
      </c>
      <c r="E304" s="82">
        <v>2871</v>
      </c>
      <c r="F304" s="82">
        <v>2996</v>
      </c>
      <c r="G304" s="82">
        <v>2940</v>
      </c>
      <c r="H304" s="82">
        <v>2913.5</v>
      </c>
      <c r="I304" s="82">
        <v>3068.5</v>
      </c>
      <c r="J304" s="82">
        <v>384</v>
      </c>
      <c r="K304" s="82">
        <v>372</v>
      </c>
      <c r="L304" s="82">
        <v>377</v>
      </c>
      <c r="M304" s="82">
        <v>395</v>
      </c>
    </row>
    <row r="305" spans="1:13">
      <c r="A305" s="82" t="s">
        <v>78</v>
      </c>
      <c r="B305" s="82">
        <v>4078</v>
      </c>
      <c r="C305" s="82">
        <v>4080</v>
      </c>
      <c r="D305" s="82">
        <v>4022</v>
      </c>
      <c r="E305" s="82">
        <v>4273</v>
      </c>
      <c r="F305" s="82">
        <v>4283</v>
      </c>
      <c r="G305" s="82">
        <v>4294.5</v>
      </c>
      <c r="H305" s="82">
        <v>4245.5</v>
      </c>
      <c r="I305" s="82">
        <v>4491</v>
      </c>
      <c r="J305" s="82">
        <v>410</v>
      </c>
      <c r="K305" s="82">
        <v>429</v>
      </c>
      <c r="L305" s="82">
        <v>447</v>
      </c>
      <c r="M305" s="82">
        <v>436</v>
      </c>
    </row>
    <row r="306" spans="1:13">
      <c r="A306" s="82" t="s">
        <v>79</v>
      </c>
      <c r="B306" s="82">
        <v>7774</v>
      </c>
      <c r="C306" s="82">
        <v>8195</v>
      </c>
      <c r="D306" s="82">
        <v>8775</v>
      </c>
      <c r="E306" s="82">
        <v>9080</v>
      </c>
      <c r="F306" s="82">
        <v>8095.5</v>
      </c>
      <c r="G306" s="82">
        <v>8524</v>
      </c>
      <c r="H306" s="82">
        <v>9177.5</v>
      </c>
      <c r="I306" s="82">
        <v>9503</v>
      </c>
      <c r="J306" s="82">
        <v>643</v>
      </c>
      <c r="K306" s="82">
        <v>658</v>
      </c>
      <c r="L306" s="82">
        <v>805</v>
      </c>
      <c r="M306" s="82">
        <v>846</v>
      </c>
    </row>
    <row r="307" spans="1:13">
      <c r="A307" s="82" t="s">
        <v>348</v>
      </c>
      <c r="B307" s="82">
        <v>334</v>
      </c>
      <c r="C307" s="82">
        <v>390</v>
      </c>
      <c r="D307" s="82">
        <v>459</v>
      </c>
      <c r="E307" s="82">
        <v>504</v>
      </c>
      <c r="F307" s="82">
        <v>392</v>
      </c>
      <c r="G307" s="82">
        <v>450</v>
      </c>
      <c r="H307" s="82">
        <v>548</v>
      </c>
      <c r="I307" s="82">
        <v>596.5</v>
      </c>
      <c r="J307" s="82">
        <v>116</v>
      </c>
      <c r="K307" s="82">
        <v>120</v>
      </c>
      <c r="L307" s="82">
        <v>178</v>
      </c>
      <c r="M307" s="82">
        <v>185</v>
      </c>
    </row>
    <row r="308" spans="1:13">
      <c r="A308" s="82" t="s">
        <v>349</v>
      </c>
      <c r="B308" s="82">
        <v>2581</v>
      </c>
      <c r="C308" s="82">
        <v>2683</v>
      </c>
      <c r="D308" s="82">
        <v>2590</v>
      </c>
      <c r="E308" s="82">
        <v>2595</v>
      </c>
      <c r="F308" s="82">
        <v>2651.5</v>
      </c>
      <c r="G308" s="82">
        <v>2758.5</v>
      </c>
      <c r="H308" s="82">
        <v>2664</v>
      </c>
      <c r="I308" s="82">
        <v>2683</v>
      </c>
      <c r="J308" s="82">
        <v>141</v>
      </c>
      <c r="K308" s="82">
        <v>151</v>
      </c>
      <c r="L308" s="82">
        <v>148</v>
      </c>
      <c r="M308" s="82">
        <v>176</v>
      </c>
    </row>
    <row r="309" spans="1:13">
      <c r="A309" s="82" t="s">
        <v>350</v>
      </c>
      <c r="B309" s="82">
        <v>3062</v>
      </c>
      <c r="C309" s="82">
        <v>3274</v>
      </c>
      <c r="D309" s="82">
        <v>3018</v>
      </c>
      <c r="E309" s="82">
        <v>3399</v>
      </c>
      <c r="F309" s="82">
        <v>3254.5</v>
      </c>
      <c r="G309" s="82">
        <v>3474</v>
      </c>
      <c r="H309" s="82">
        <v>3208</v>
      </c>
      <c r="I309" s="82">
        <v>3630.5</v>
      </c>
      <c r="J309" s="82">
        <v>385</v>
      </c>
      <c r="K309" s="82">
        <v>400</v>
      </c>
      <c r="L309" s="82">
        <v>380</v>
      </c>
      <c r="M309" s="82">
        <v>463</v>
      </c>
    </row>
    <row r="310" spans="1:13">
      <c r="A310" s="82" t="s">
        <v>351</v>
      </c>
      <c r="B310" s="82">
        <v>1473</v>
      </c>
      <c r="C310" s="82">
        <v>1634</v>
      </c>
      <c r="D310" s="82">
        <v>1590</v>
      </c>
      <c r="E310" s="82">
        <v>1355</v>
      </c>
      <c r="F310" s="82">
        <v>1512.5</v>
      </c>
      <c r="G310" s="82">
        <v>1680</v>
      </c>
      <c r="H310" s="82">
        <v>1637</v>
      </c>
      <c r="I310" s="82">
        <v>1400</v>
      </c>
      <c r="J310" s="82">
        <v>79</v>
      </c>
      <c r="K310" s="82">
        <v>92</v>
      </c>
      <c r="L310" s="82">
        <v>94</v>
      </c>
      <c r="M310" s="82">
        <v>90</v>
      </c>
    </row>
    <row r="311" spans="1:13">
      <c r="A311" s="82" t="s">
        <v>352</v>
      </c>
      <c r="B311" s="82">
        <v>5867</v>
      </c>
      <c r="C311" s="82">
        <v>5654</v>
      </c>
      <c r="D311" s="82">
        <v>6012</v>
      </c>
      <c r="E311" s="82">
        <v>6333</v>
      </c>
      <c r="F311" s="82">
        <v>6405.5</v>
      </c>
      <c r="G311" s="82">
        <v>6167</v>
      </c>
      <c r="H311" s="82">
        <v>6544.5</v>
      </c>
      <c r="I311" s="82">
        <v>6937</v>
      </c>
      <c r="J311" s="82">
        <v>1077</v>
      </c>
      <c r="K311" s="82">
        <v>1026</v>
      </c>
      <c r="L311" s="82">
        <v>1065</v>
      </c>
      <c r="M311" s="82">
        <v>1208</v>
      </c>
    </row>
    <row r="312" spans="1:13">
      <c r="A312" s="82" t="s">
        <v>353</v>
      </c>
      <c r="B312" s="82">
        <v>5484</v>
      </c>
      <c r="C312" s="82">
        <v>5859</v>
      </c>
      <c r="D312" s="82">
        <v>5902</v>
      </c>
      <c r="E312" s="82">
        <v>6336</v>
      </c>
      <c r="F312" s="82">
        <v>5829.5</v>
      </c>
      <c r="G312" s="82">
        <v>6214.5</v>
      </c>
      <c r="H312" s="82">
        <v>6269.5</v>
      </c>
      <c r="I312" s="82">
        <v>6732</v>
      </c>
      <c r="J312" s="82">
        <v>691</v>
      </c>
      <c r="K312" s="82">
        <v>711</v>
      </c>
      <c r="L312" s="82">
        <v>735</v>
      </c>
      <c r="M312" s="82">
        <v>792</v>
      </c>
    </row>
    <row r="313" spans="1:13">
      <c r="A313" s="82" t="s">
        <v>354</v>
      </c>
      <c r="B313" s="82">
        <v>8783</v>
      </c>
      <c r="C313" s="82">
        <v>9097</v>
      </c>
      <c r="D313" s="82">
        <v>9616</v>
      </c>
      <c r="E313" s="82">
        <v>9802</v>
      </c>
      <c r="F313" s="82">
        <v>9491.5</v>
      </c>
      <c r="G313" s="82">
        <v>9910.5</v>
      </c>
      <c r="H313" s="82">
        <v>10545.5</v>
      </c>
      <c r="I313" s="82">
        <v>10785</v>
      </c>
      <c r="J313" s="82">
        <v>1417</v>
      </c>
      <c r="K313" s="82">
        <v>1627</v>
      </c>
      <c r="L313" s="82">
        <v>1859</v>
      </c>
      <c r="M313" s="82">
        <v>1966</v>
      </c>
    </row>
    <row r="314" spans="1:13">
      <c r="A314" s="82" t="s">
        <v>355</v>
      </c>
      <c r="B314" s="82">
        <v>3133</v>
      </c>
      <c r="C314" s="82">
        <v>3453</v>
      </c>
      <c r="D314" s="82">
        <v>3615</v>
      </c>
      <c r="E314" s="82">
        <v>3619</v>
      </c>
      <c r="F314" s="82">
        <v>3444.5</v>
      </c>
      <c r="G314" s="82">
        <v>3795.5</v>
      </c>
      <c r="H314" s="82">
        <v>3998</v>
      </c>
      <c r="I314" s="82">
        <v>3992</v>
      </c>
      <c r="J314" s="82">
        <v>623</v>
      </c>
      <c r="K314" s="82">
        <v>685</v>
      </c>
      <c r="L314" s="82">
        <v>766</v>
      </c>
      <c r="M314" s="82">
        <v>746</v>
      </c>
    </row>
    <row r="315" spans="1:13">
      <c r="A315" s="82" t="s">
        <v>356</v>
      </c>
      <c r="B315" s="82">
        <v>2804</v>
      </c>
      <c r="C315" s="82">
        <v>2677</v>
      </c>
      <c r="D315" s="82">
        <v>2830</v>
      </c>
      <c r="E315" s="82">
        <v>2873</v>
      </c>
      <c r="F315" s="82">
        <v>3055.5</v>
      </c>
      <c r="G315" s="82">
        <v>2855</v>
      </c>
      <c r="H315" s="82">
        <v>3079.5</v>
      </c>
      <c r="I315" s="82">
        <v>3096</v>
      </c>
      <c r="J315" s="82">
        <v>503</v>
      </c>
      <c r="K315" s="82">
        <v>356</v>
      </c>
      <c r="L315" s="82">
        <v>499</v>
      </c>
      <c r="M315" s="82">
        <v>446</v>
      </c>
    </row>
    <row r="316" spans="1:13">
      <c r="A316" s="82" t="s">
        <v>357</v>
      </c>
      <c r="B316" s="82">
        <v>7006</v>
      </c>
      <c r="C316" s="82">
        <v>7150</v>
      </c>
      <c r="D316" s="82">
        <v>7712</v>
      </c>
      <c r="E316" s="82">
        <v>7859</v>
      </c>
      <c r="F316" s="82">
        <v>7420</v>
      </c>
      <c r="G316" s="82">
        <v>7573.5</v>
      </c>
      <c r="H316" s="82">
        <v>8276.5</v>
      </c>
      <c r="I316" s="82">
        <v>8472.5</v>
      </c>
      <c r="J316" s="82">
        <v>828</v>
      </c>
      <c r="K316" s="82">
        <v>847</v>
      </c>
      <c r="L316" s="82">
        <v>1129</v>
      </c>
      <c r="M316" s="82">
        <v>1227</v>
      </c>
    </row>
    <row r="317" spans="1:13">
      <c r="A317" s="82" t="s">
        <v>358</v>
      </c>
      <c r="B317" s="82">
        <v>1892</v>
      </c>
      <c r="C317" s="82">
        <v>1893</v>
      </c>
      <c r="D317" s="82">
        <v>2094</v>
      </c>
      <c r="E317" s="82">
        <v>2003</v>
      </c>
      <c r="F317" s="82">
        <v>1958.5</v>
      </c>
      <c r="G317" s="82">
        <v>1941</v>
      </c>
      <c r="H317" s="82">
        <v>2165.5</v>
      </c>
      <c r="I317" s="82">
        <v>2073.5</v>
      </c>
      <c r="J317" s="82">
        <v>133</v>
      </c>
      <c r="K317" s="82">
        <v>96</v>
      </c>
      <c r="L317" s="82">
        <v>143</v>
      </c>
      <c r="M317" s="82">
        <v>141</v>
      </c>
    </row>
    <row r="318" spans="1:13">
      <c r="A318" s="82" t="s">
        <v>360</v>
      </c>
      <c r="B318" s="82">
        <v>8819</v>
      </c>
      <c r="C318" s="82">
        <v>9532</v>
      </c>
      <c r="D318" s="82">
        <v>9771</v>
      </c>
      <c r="E318" s="82">
        <v>10874</v>
      </c>
      <c r="F318" s="82">
        <v>9690</v>
      </c>
      <c r="G318" s="82">
        <v>10503.5</v>
      </c>
      <c r="H318" s="82">
        <v>10802.5</v>
      </c>
      <c r="I318" s="82">
        <v>12093</v>
      </c>
      <c r="J318" s="82">
        <v>1742</v>
      </c>
      <c r="K318" s="82">
        <v>1943</v>
      </c>
      <c r="L318" s="82">
        <v>2063</v>
      </c>
      <c r="M318" s="82">
        <v>2438</v>
      </c>
    </row>
    <row r="319" spans="1:13">
      <c r="A319" s="82" t="s">
        <v>361</v>
      </c>
      <c r="B319" s="82">
        <v>1663</v>
      </c>
      <c r="C319" s="82">
        <v>1717</v>
      </c>
      <c r="D319" s="82">
        <v>1759</v>
      </c>
      <c r="E319" s="82">
        <v>1896</v>
      </c>
      <c r="F319" s="82">
        <v>1717.5</v>
      </c>
      <c r="G319" s="82">
        <v>1784</v>
      </c>
      <c r="H319" s="82">
        <v>1831.5</v>
      </c>
      <c r="I319" s="82">
        <v>1982</v>
      </c>
      <c r="J319" s="82">
        <v>109</v>
      </c>
      <c r="K319" s="82">
        <v>134</v>
      </c>
      <c r="L319" s="82">
        <v>145</v>
      </c>
      <c r="M319" s="82">
        <v>172</v>
      </c>
    </row>
    <row r="320" spans="1:13">
      <c r="A320" s="82" t="s">
        <v>362</v>
      </c>
      <c r="B320" s="82">
        <v>1723</v>
      </c>
      <c r="C320" s="82">
        <v>1749</v>
      </c>
      <c r="D320" s="82">
        <v>2004</v>
      </c>
      <c r="E320" s="82">
        <v>2029</v>
      </c>
      <c r="F320" s="82">
        <v>1793.5</v>
      </c>
      <c r="G320" s="82">
        <v>1832</v>
      </c>
      <c r="H320" s="82">
        <v>2090.5</v>
      </c>
      <c r="I320" s="82">
        <v>2115</v>
      </c>
      <c r="J320" s="82">
        <v>141</v>
      </c>
      <c r="K320" s="82">
        <v>166</v>
      </c>
      <c r="L320" s="82">
        <v>173</v>
      </c>
      <c r="M320" s="82">
        <v>172</v>
      </c>
    </row>
    <row r="321" spans="1:13">
      <c r="A321" s="82" t="s">
        <v>363</v>
      </c>
      <c r="B321" s="82">
        <v>3238</v>
      </c>
      <c r="C321" s="82">
        <v>3505</v>
      </c>
      <c r="D321" s="82">
        <v>3272</v>
      </c>
      <c r="E321" s="82">
        <v>3483</v>
      </c>
      <c r="F321" s="82">
        <v>3451</v>
      </c>
      <c r="G321" s="82">
        <v>3734</v>
      </c>
      <c r="H321" s="82">
        <v>3487.5</v>
      </c>
      <c r="I321" s="82">
        <v>3709.5</v>
      </c>
      <c r="J321" s="82">
        <v>426</v>
      </c>
      <c r="K321" s="82">
        <v>458</v>
      </c>
      <c r="L321" s="82">
        <v>431</v>
      </c>
      <c r="M321" s="82">
        <v>453</v>
      </c>
    </row>
    <row r="322" spans="1:13">
      <c r="A322" s="82" t="s">
        <v>429</v>
      </c>
      <c r="D322" s="82">
        <v>437</v>
      </c>
      <c r="E322" s="82">
        <v>459</v>
      </c>
      <c r="H322" s="82">
        <v>483.5</v>
      </c>
      <c r="I322" s="82">
        <v>511.5</v>
      </c>
      <c r="L322" s="82">
        <v>93</v>
      </c>
      <c r="M322" s="82">
        <v>105</v>
      </c>
    </row>
    <row r="323" spans="1:13">
      <c r="A323" s="82" t="s">
        <v>364</v>
      </c>
      <c r="B323" s="82">
        <v>465</v>
      </c>
      <c r="C323" s="82">
        <v>461</v>
      </c>
      <c r="F323" s="82">
        <v>508.5</v>
      </c>
      <c r="G323" s="82">
        <v>506.5</v>
      </c>
      <c r="J323" s="82">
        <v>87</v>
      </c>
      <c r="K323" s="82">
        <v>91</v>
      </c>
    </row>
    <row r="324" spans="1:13">
      <c r="A324" s="82" t="s">
        <v>365</v>
      </c>
      <c r="B324" s="82">
        <v>4251</v>
      </c>
      <c r="C324" s="82">
        <v>4216</v>
      </c>
      <c r="D324" s="82">
        <v>4659</v>
      </c>
      <c r="E324" s="82">
        <v>4923</v>
      </c>
      <c r="F324" s="82">
        <v>4648.5</v>
      </c>
      <c r="G324" s="82">
        <v>4618.5</v>
      </c>
      <c r="H324" s="82">
        <v>5083</v>
      </c>
      <c r="I324" s="82">
        <v>5407</v>
      </c>
      <c r="J324" s="82">
        <v>795</v>
      </c>
      <c r="K324" s="82">
        <v>805</v>
      </c>
      <c r="L324" s="82">
        <v>848</v>
      </c>
      <c r="M324" s="82">
        <v>968</v>
      </c>
    </row>
    <row r="325" spans="1:13">
      <c r="A325" s="82" t="s">
        <v>366</v>
      </c>
      <c r="B325" s="82">
        <v>7447</v>
      </c>
      <c r="C325" s="82">
        <v>7138</v>
      </c>
      <c r="D325" s="82">
        <v>7483</v>
      </c>
      <c r="E325" s="82">
        <v>7825</v>
      </c>
      <c r="F325" s="82">
        <v>8066</v>
      </c>
      <c r="G325" s="82">
        <v>7741.5</v>
      </c>
      <c r="H325" s="82">
        <v>8115.5</v>
      </c>
      <c r="I325" s="82">
        <v>8507.5</v>
      </c>
      <c r="J325" s="82">
        <v>1238</v>
      </c>
      <c r="K325" s="82">
        <v>1207</v>
      </c>
      <c r="L325" s="82">
        <v>1265</v>
      </c>
      <c r="M325" s="82">
        <v>1365</v>
      </c>
    </row>
    <row r="326" spans="1:13">
      <c r="A326" s="82" t="s">
        <v>367</v>
      </c>
      <c r="B326" s="82">
        <v>2904</v>
      </c>
      <c r="C326" s="82">
        <v>3167</v>
      </c>
      <c r="D326" s="82">
        <v>3253</v>
      </c>
      <c r="E326" s="82">
        <v>3336</v>
      </c>
      <c r="F326" s="82">
        <v>3261</v>
      </c>
      <c r="G326" s="82">
        <v>3600</v>
      </c>
      <c r="H326" s="82">
        <v>3674.5</v>
      </c>
      <c r="I326" s="82">
        <v>3845.5</v>
      </c>
      <c r="J326" s="82">
        <v>714</v>
      </c>
      <c r="K326" s="82">
        <v>866</v>
      </c>
      <c r="L326" s="82">
        <v>843</v>
      </c>
      <c r="M326" s="82">
        <v>1019</v>
      </c>
    </row>
    <row r="327" spans="1:13">
      <c r="A327" s="82" t="s">
        <v>368</v>
      </c>
      <c r="B327" s="82">
        <v>7025</v>
      </c>
      <c r="C327" s="82">
        <v>7103</v>
      </c>
      <c r="D327" s="82">
        <v>7052</v>
      </c>
      <c r="E327" s="82">
        <v>7345</v>
      </c>
      <c r="F327" s="82">
        <v>7722</v>
      </c>
      <c r="G327" s="82">
        <v>7825.5</v>
      </c>
      <c r="H327" s="82">
        <v>7821.5</v>
      </c>
      <c r="I327" s="82">
        <v>8176</v>
      </c>
      <c r="J327" s="82">
        <v>1394</v>
      </c>
      <c r="K327" s="82">
        <v>1445</v>
      </c>
      <c r="L327" s="82">
        <v>1539</v>
      </c>
      <c r="M327" s="82">
        <v>1662</v>
      </c>
    </row>
    <row r="328" spans="1:13">
      <c r="A328" s="82" t="s">
        <v>369</v>
      </c>
      <c r="B328" s="82">
        <v>11641</v>
      </c>
      <c r="C328" s="82">
        <v>12537</v>
      </c>
      <c r="D328" s="82">
        <v>12700</v>
      </c>
      <c r="E328" s="82">
        <v>13186</v>
      </c>
      <c r="F328" s="82">
        <v>13140</v>
      </c>
      <c r="G328" s="82">
        <v>14175.5</v>
      </c>
      <c r="H328" s="82">
        <v>14347</v>
      </c>
      <c r="I328" s="82">
        <v>15011</v>
      </c>
      <c r="J328" s="82">
        <v>2998</v>
      </c>
      <c r="K328" s="82">
        <v>3277</v>
      </c>
      <c r="L328" s="82">
        <v>3294</v>
      </c>
      <c r="M328" s="82">
        <v>3650</v>
      </c>
    </row>
    <row r="329" spans="1:13">
      <c r="A329" s="82" t="s">
        <v>82</v>
      </c>
      <c r="E329" s="82">
        <v>1285</v>
      </c>
      <c r="I329" s="82">
        <v>1359.5</v>
      </c>
      <c r="M329" s="82">
        <v>149</v>
      </c>
    </row>
    <row r="330" spans="1:13">
      <c r="A330" s="82" t="s">
        <v>370</v>
      </c>
      <c r="B330" s="82">
        <v>1898</v>
      </c>
      <c r="C330" s="82">
        <v>2103</v>
      </c>
      <c r="D330" s="82">
        <v>2099</v>
      </c>
      <c r="E330" s="82">
        <v>2136</v>
      </c>
      <c r="F330" s="82">
        <v>1968.5</v>
      </c>
      <c r="G330" s="82">
        <v>2188.5</v>
      </c>
      <c r="H330" s="82">
        <v>2190</v>
      </c>
      <c r="I330" s="82">
        <v>2241</v>
      </c>
      <c r="J330" s="82">
        <v>141</v>
      </c>
      <c r="K330" s="82">
        <v>171</v>
      </c>
      <c r="L330" s="82">
        <v>182</v>
      </c>
      <c r="M330" s="82">
        <v>210</v>
      </c>
    </row>
    <row r="331" spans="1:13">
      <c r="A331" s="82" t="s">
        <v>371</v>
      </c>
      <c r="C331" s="82">
        <v>2358</v>
      </c>
      <c r="D331" s="82">
        <v>2328</v>
      </c>
      <c r="E331" s="82">
        <v>2448</v>
      </c>
      <c r="G331" s="82">
        <v>2481</v>
      </c>
      <c r="H331" s="82">
        <v>2457.5</v>
      </c>
      <c r="I331" s="82">
        <v>2589</v>
      </c>
      <c r="K331" s="82">
        <v>246</v>
      </c>
      <c r="L331" s="82">
        <v>259</v>
      </c>
      <c r="M331" s="82">
        <v>282</v>
      </c>
    </row>
    <row r="332" spans="1:13">
      <c r="A332" s="82" t="s">
        <v>372</v>
      </c>
      <c r="B332" s="82">
        <v>2322</v>
      </c>
      <c r="C332" s="82">
        <v>2488</v>
      </c>
      <c r="D332" s="82">
        <v>2389</v>
      </c>
      <c r="E332" s="82">
        <v>2231</v>
      </c>
      <c r="F332" s="82">
        <v>2489</v>
      </c>
      <c r="G332" s="82">
        <v>2694.5</v>
      </c>
      <c r="H332" s="82">
        <v>2580</v>
      </c>
      <c r="I332" s="82">
        <v>2423</v>
      </c>
      <c r="J332" s="82">
        <v>334</v>
      </c>
      <c r="K332" s="82">
        <v>413</v>
      </c>
      <c r="L332" s="82">
        <v>382</v>
      </c>
      <c r="M332" s="82">
        <v>384</v>
      </c>
    </row>
    <row r="333" spans="1:13">
      <c r="A333" s="82" t="s">
        <v>373</v>
      </c>
      <c r="B333" s="82">
        <v>11613</v>
      </c>
      <c r="C333" s="82">
        <v>11540</v>
      </c>
      <c r="D333" s="82">
        <v>11942</v>
      </c>
      <c r="E333" s="82">
        <v>11832</v>
      </c>
      <c r="F333" s="82">
        <v>13247.5</v>
      </c>
      <c r="G333" s="82">
        <v>13208</v>
      </c>
      <c r="H333" s="82">
        <v>13749</v>
      </c>
      <c r="I333" s="82">
        <v>13628</v>
      </c>
      <c r="J333" s="82">
        <v>3269</v>
      </c>
      <c r="K333" s="82">
        <v>3336</v>
      </c>
      <c r="L333" s="82">
        <v>3614</v>
      </c>
      <c r="M333" s="82">
        <v>3592</v>
      </c>
    </row>
    <row r="334" spans="1:13">
      <c r="A334" s="82" t="s">
        <v>83</v>
      </c>
      <c r="B334" s="82">
        <v>5477</v>
      </c>
      <c r="C334" s="82">
        <v>5412</v>
      </c>
      <c r="D334" s="82">
        <v>5639</v>
      </c>
      <c r="E334" s="82">
        <v>6166</v>
      </c>
      <c r="F334" s="82">
        <v>5747</v>
      </c>
      <c r="G334" s="82">
        <v>5731.5</v>
      </c>
      <c r="H334" s="82">
        <v>5956</v>
      </c>
      <c r="I334" s="82">
        <v>6518</v>
      </c>
      <c r="J334" s="82">
        <v>540</v>
      </c>
      <c r="K334" s="82">
        <v>639</v>
      </c>
      <c r="L334" s="82">
        <v>634</v>
      </c>
      <c r="M334" s="82">
        <v>704</v>
      </c>
    </row>
    <row r="335" spans="1:13">
      <c r="A335" s="82" t="s">
        <v>374</v>
      </c>
      <c r="C335" s="82">
        <v>2335</v>
      </c>
      <c r="D335" s="82">
        <v>2340</v>
      </c>
      <c r="E335" s="82">
        <v>2383</v>
      </c>
      <c r="G335" s="82">
        <v>2421.5</v>
      </c>
      <c r="H335" s="82">
        <v>2457</v>
      </c>
      <c r="I335" s="82">
        <v>2488</v>
      </c>
      <c r="K335" s="82">
        <v>173</v>
      </c>
      <c r="L335" s="82">
        <v>234</v>
      </c>
      <c r="M335" s="82">
        <v>210</v>
      </c>
    </row>
    <row r="336" spans="1:13">
      <c r="A336" s="82" t="s">
        <v>375</v>
      </c>
      <c r="B336" s="82">
        <v>2020</v>
      </c>
      <c r="C336" s="82">
        <v>2066</v>
      </c>
      <c r="D336" s="82">
        <v>2045</v>
      </c>
      <c r="E336" s="82">
        <v>2295</v>
      </c>
      <c r="F336" s="82">
        <v>2294</v>
      </c>
      <c r="G336" s="82">
        <v>2348.5</v>
      </c>
      <c r="H336" s="82">
        <v>2336.5</v>
      </c>
      <c r="I336" s="82">
        <v>2627</v>
      </c>
      <c r="J336" s="82">
        <v>548</v>
      </c>
      <c r="K336" s="82">
        <v>565</v>
      </c>
      <c r="L336" s="82">
        <v>583</v>
      </c>
      <c r="M336" s="82">
        <v>664</v>
      </c>
    </row>
    <row r="337" spans="1:13">
      <c r="A337" s="82" t="s">
        <v>376</v>
      </c>
      <c r="B337" s="82">
        <v>2590</v>
      </c>
      <c r="C337" s="82">
        <v>2562</v>
      </c>
      <c r="D337" s="82">
        <v>2726</v>
      </c>
      <c r="E337" s="82">
        <v>2990</v>
      </c>
      <c r="F337" s="82">
        <v>2926</v>
      </c>
      <c r="G337" s="82">
        <v>2905</v>
      </c>
      <c r="H337" s="82">
        <v>3117.5</v>
      </c>
      <c r="I337" s="82">
        <v>3432</v>
      </c>
      <c r="J337" s="82">
        <v>672</v>
      </c>
      <c r="K337" s="82">
        <v>686</v>
      </c>
      <c r="L337" s="82">
        <v>783</v>
      </c>
      <c r="M337" s="82">
        <v>884</v>
      </c>
    </row>
    <row r="338" spans="1:13">
      <c r="A338" s="82" t="s">
        <v>377</v>
      </c>
      <c r="B338" s="82">
        <v>69</v>
      </c>
      <c r="C338" s="82">
        <v>81</v>
      </c>
      <c r="D338" s="82">
        <v>78</v>
      </c>
      <c r="E338" s="82">
        <v>95</v>
      </c>
      <c r="F338" s="82">
        <v>69</v>
      </c>
      <c r="G338" s="82">
        <v>81</v>
      </c>
      <c r="H338" s="82">
        <v>78</v>
      </c>
      <c r="I338" s="82">
        <v>95</v>
      </c>
      <c r="J338" s="82">
        <v>0</v>
      </c>
      <c r="K338" s="82">
        <v>0</v>
      </c>
      <c r="L338" s="82">
        <v>0</v>
      </c>
      <c r="M338" s="82">
        <v>0</v>
      </c>
    </row>
    <row r="339" spans="1:13">
      <c r="A339" s="82" t="s">
        <v>378</v>
      </c>
      <c r="C339" s="82">
        <v>399</v>
      </c>
      <c r="D339" s="82">
        <v>436</v>
      </c>
      <c r="E339" s="82">
        <v>471</v>
      </c>
      <c r="G339" s="82">
        <v>410</v>
      </c>
      <c r="H339" s="82">
        <v>451.5</v>
      </c>
      <c r="I339" s="82">
        <v>488</v>
      </c>
      <c r="K339" s="82">
        <v>22</v>
      </c>
      <c r="L339" s="82">
        <v>31</v>
      </c>
      <c r="M339" s="82">
        <v>34</v>
      </c>
    </row>
    <row r="340" spans="1:13">
      <c r="A340" s="82" t="s">
        <v>379</v>
      </c>
      <c r="B340" s="82">
        <v>3785</v>
      </c>
      <c r="C340" s="82">
        <v>3980</v>
      </c>
      <c r="D340" s="82">
        <v>4736</v>
      </c>
      <c r="E340" s="82">
        <v>5515</v>
      </c>
      <c r="F340" s="82">
        <v>4199.5</v>
      </c>
      <c r="G340" s="82">
        <v>4391</v>
      </c>
      <c r="H340" s="82">
        <v>5214.5</v>
      </c>
      <c r="I340" s="82">
        <v>5997</v>
      </c>
      <c r="J340" s="82">
        <v>829</v>
      </c>
      <c r="K340" s="82">
        <v>822</v>
      </c>
      <c r="L340" s="82">
        <v>957</v>
      </c>
      <c r="M340" s="82">
        <v>964</v>
      </c>
    </row>
    <row r="341" spans="1:13">
      <c r="A341" s="82" t="s">
        <v>380</v>
      </c>
      <c r="B341" s="82">
        <v>2246</v>
      </c>
      <c r="C341" s="82">
        <v>2410</v>
      </c>
      <c r="D341" s="82">
        <v>2413</v>
      </c>
      <c r="E341" s="82">
        <v>2640</v>
      </c>
      <c r="F341" s="82">
        <v>2325.5</v>
      </c>
      <c r="G341" s="82">
        <v>2498.5</v>
      </c>
      <c r="H341" s="82">
        <v>2499.5</v>
      </c>
      <c r="I341" s="82">
        <v>2740.5</v>
      </c>
      <c r="J341" s="82">
        <v>159</v>
      </c>
      <c r="K341" s="82">
        <v>177</v>
      </c>
      <c r="L341" s="82">
        <v>173</v>
      </c>
      <c r="M341" s="82">
        <v>201</v>
      </c>
    </row>
    <row r="342" spans="1:13">
      <c r="A342" s="82" t="s">
        <v>86</v>
      </c>
      <c r="B342" s="82">
        <v>6254</v>
      </c>
      <c r="C342" s="82">
        <v>6799</v>
      </c>
      <c r="D342" s="82">
        <v>7283</v>
      </c>
      <c r="E342" s="82">
        <v>7593</v>
      </c>
      <c r="F342" s="82">
        <v>6713</v>
      </c>
      <c r="G342" s="82">
        <v>7346.5</v>
      </c>
      <c r="H342" s="82">
        <v>7826</v>
      </c>
      <c r="I342" s="82">
        <v>8216.5</v>
      </c>
      <c r="J342" s="82">
        <v>918</v>
      </c>
      <c r="K342" s="82">
        <v>1095</v>
      </c>
      <c r="L342" s="82">
        <v>1086</v>
      </c>
      <c r="M342" s="82">
        <v>1247</v>
      </c>
    </row>
    <row r="343" spans="1:13">
      <c r="A343" s="82" t="s">
        <v>381</v>
      </c>
      <c r="B343" s="82">
        <v>7531</v>
      </c>
      <c r="C343" s="82">
        <v>7840</v>
      </c>
      <c r="D343" s="82">
        <v>8039</v>
      </c>
      <c r="E343" s="82">
        <v>8292</v>
      </c>
      <c r="F343" s="82">
        <v>9092</v>
      </c>
      <c r="G343" s="82">
        <v>9454.5</v>
      </c>
      <c r="H343" s="82">
        <v>9764</v>
      </c>
      <c r="I343" s="82">
        <v>10089.5</v>
      </c>
      <c r="J343" s="82">
        <v>3122</v>
      </c>
      <c r="K343" s="82">
        <v>3229</v>
      </c>
      <c r="L343" s="82">
        <v>3450</v>
      </c>
      <c r="M343" s="82">
        <v>3595</v>
      </c>
    </row>
    <row r="344" spans="1:13">
      <c r="A344" s="82" t="s">
        <v>382</v>
      </c>
      <c r="B344" s="82">
        <v>719</v>
      </c>
      <c r="C344" s="82">
        <v>805</v>
      </c>
      <c r="D344" s="82">
        <v>878</v>
      </c>
      <c r="E344" s="82">
        <v>1002</v>
      </c>
      <c r="F344" s="82">
        <v>778.5</v>
      </c>
      <c r="G344" s="82">
        <v>868</v>
      </c>
      <c r="H344" s="82">
        <v>951.5</v>
      </c>
      <c r="I344" s="82">
        <v>1062</v>
      </c>
      <c r="J344" s="82">
        <v>119</v>
      </c>
      <c r="K344" s="82">
        <v>126</v>
      </c>
      <c r="L344" s="82">
        <v>147</v>
      </c>
      <c r="M344" s="82">
        <v>120</v>
      </c>
    </row>
    <row r="345" spans="1:13">
      <c r="A345" s="82" t="s">
        <v>383</v>
      </c>
      <c r="B345" s="82">
        <v>1397</v>
      </c>
      <c r="C345" s="82">
        <v>1335</v>
      </c>
      <c r="D345" s="82">
        <v>1355</v>
      </c>
      <c r="E345" s="82">
        <v>1410</v>
      </c>
      <c r="F345" s="82">
        <v>1431.5</v>
      </c>
      <c r="G345" s="82">
        <v>1370.5</v>
      </c>
      <c r="H345" s="82">
        <v>1401</v>
      </c>
      <c r="I345" s="82">
        <v>1447.5</v>
      </c>
      <c r="J345" s="82">
        <v>69</v>
      </c>
      <c r="K345" s="82">
        <v>71</v>
      </c>
      <c r="L345" s="82">
        <v>92</v>
      </c>
      <c r="M345" s="82">
        <v>75</v>
      </c>
    </row>
    <row r="346" spans="1:13">
      <c r="A346" s="82" t="s">
        <v>88</v>
      </c>
      <c r="B346" s="82">
        <v>6690</v>
      </c>
      <c r="C346" s="82">
        <v>6568</v>
      </c>
      <c r="D346" s="82">
        <v>7108</v>
      </c>
      <c r="E346" s="82">
        <v>7155</v>
      </c>
      <c r="F346" s="82">
        <v>7300.5</v>
      </c>
      <c r="G346" s="82">
        <v>7197.5</v>
      </c>
      <c r="H346" s="82">
        <v>7844</v>
      </c>
      <c r="I346" s="82">
        <v>7930.5</v>
      </c>
      <c r="J346" s="82">
        <v>1221</v>
      </c>
      <c r="K346" s="82">
        <v>1259</v>
      </c>
      <c r="L346" s="82">
        <v>1472</v>
      </c>
      <c r="M346" s="82">
        <v>1551</v>
      </c>
    </row>
    <row r="347" spans="1:13">
      <c r="A347" s="82" t="s">
        <v>89</v>
      </c>
      <c r="B347" s="82">
        <v>5803</v>
      </c>
      <c r="C347" s="82">
        <v>5505</v>
      </c>
      <c r="D347" s="82">
        <v>5828</v>
      </c>
      <c r="E347" s="82">
        <v>5877</v>
      </c>
      <c r="F347" s="82">
        <v>6349.5</v>
      </c>
      <c r="G347" s="82">
        <v>5943</v>
      </c>
      <c r="H347" s="82">
        <v>6325</v>
      </c>
      <c r="I347" s="82">
        <v>6364</v>
      </c>
      <c r="J347" s="82">
        <v>1093</v>
      </c>
      <c r="K347" s="82">
        <v>876</v>
      </c>
      <c r="L347" s="82">
        <v>994</v>
      </c>
      <c r="M347" s="82">
        <v>974</v>
      </c>
    </row>
    <row r="348" spans="1:13">
      <c r="A348" s="82" t="s">
        <v>384</v>
      </c>
      <c r="B348" s="82">
        <v>1606</v>
      </c>
      <c r="C348" s="82">
        <v>1639</v>
      </c>
      <c r="D348" s="82">
        <v>1632</v>
      </c>
      <c r="E348" s="82">
        <v>1637</v>
      </c>
      <c r="F348" s="82">
        <v>1735.5</v>
      </c>
      <c r="G348" s="82">
        <v>1761.5</v>
      </c>
      <c r="H348" s="82">
        <v>1776</v>
      </c>
      <c r="I348" s="82">
        <v>1771</v>
      </c>
      <c r="J348" s="82">
        <v>259</v>
      </c>
      <c r="K348" s="82">
        <v>245</v>
      </c>
      <c r="L348" s="82">
        <v>288</v>
      </c>
      <c r="M348" s="82">
        <v>268</v>
      </c>
    </row>
    <row r="349" spans="1:13">
      <c r="A349" s="82" t="s">
        <v>385</v>
      </c>
      <c r="B349" s="82">
        <v>101</v>
      </c>
      <c r="C349" s="82">
        <v>161</v>
      </c>
      <c r="D349" s="82">
        <v>197</v>
      </c>
      <c r="E349" s="82">
        <v>160</v>
      </c>
      <c r="F349" s="82">
        <v>101</v>
      </c>
      <c r="G349" s="82">
        <v>161</v>
      </c>
      <c r="H349" s="82">
        <v>197</v>
      </c>
      <c r="I349" s="82">
        <v>160</v>
      </c>
      <c r="J349" s="82">
        <v>0</v>
      </c>
      <c r="K349" s="82">
        <v>0</v>
      </c>
      <c r="L349" s="82">
        <v>0</v>
      </c>
      <c r="M349" s="82">
        <v>0</v>
      </c>
    </row>
    <row r="350" spans="1:13">
      <c r="A350" s="82" t="s">
        <v>386</v>
      </c>
      <c r="B350" s="82">
        <v>5926</v>
      </c>
      <c r="C350" s="82">
        <v>6094</v>
      </c>
      <c r="D350" s="82">
        <v>6289</v>
      </c>
      <c r="E350" s="82">
        <v>6447</v>
      </c>
      <c r="F350" s="82">
        <v>6547.5</v>
      </c>
      <c r="G350" s="82">
        <v>6729.5</v>
      </c>
      <c r="H350" s="82">
        <v>6998</v>
      </c>
      <c r="I350" s="82">
        <v>7181.5</v>
      </c>
      <c r="J350" s="82">
        <v>1243</v>
      </c>
      <c r="K350" s="82">
        <v>1271</v>
      </c>
      <c r="L350" s="82">
        <v>1418</v>
      </c>
      <c r="M350" s="82">
        <v>1469</v>
      </c>
    </row>
    <row r="351" spans="1:13">
      <c r="A351" s="82" t="s">
        <v>387</v>
      </c>
      <c r="B351" s="82">
        <v>2189</v>
      </c>
      <c r="C351" s="82">
        <v>2295</v>
      </c>
      <c r="D351" s="82">
        <v>2344</v>
      </c>
      <c r="E351" s="82">
        <v>2381</v>
      </c>
      <c r="F351" s="82">
        <v>2334</v>
      </c>
      <c r="G351" s="82">
        <v>2442.5</v>
      </c>
      <c r="H351" s="82">
        <v>2485.5</v>
      </c>
      <c r="I351" s="82">
        <v>2552</v>
      </c>
      <c r="J351" s="82">
        <v>290</v>
      </c>
      <c r="K351" s="82">
        <v>295</v>
      </c>
      <c r="L351" s="82">
        <v>283</v>
      </c>
      <c r="M351" s="82">
        <v>342</v>
      </c>
    </row>
    <row r="352" spans="1:13">
      <c r="A352" s="82" t="s">
        <v>388</v>
      </c>
      <c r="B352" s="82">
        <v>984</v>
      </c>
      <c r="C352" s="82">
        <v>1047</v>
      </c>
      <c r="D352" s="82">
        <v>1140</v>
      </c>
      <c r="E352" s="82">
        <v>1101</v>
      </c>
      <c r="F352" s="82">
        <v>1012</v>
      </c>
      <c r="G352" s="82">
        <v>1083</v>
      </c>
      <c r="H352" s="82">
        <v>1172.5</v>
      </c>
      <c r="I352" s="82">
        <v>1130</v>
      </c>
      <c r="J352" s="82">
        <v>56</v>
      </c>
      <c r="K352" s="82">
        <v>72</v>
      </c>
      <c r="L352" s="82">
        <v>65</v>
      </c>
      <c r="M352" s="82">
        <v>58</v>
      </c>
    </row>
    <row r="353" spans="1:13">
      <c r="A353" s="82" t="s">
        <v>389</v>
      </c>
      <c r="B353" s="82">
        <v>3304</v>
      </c>
      <c r="C353" s="82">
        <v>3151</v>
      </c>
      <c r="D353" s="82">
        <v>3205</v>
      </c>
      <c r="E353" s="82">
        <v>3115</v>
      </c>
      <c r="F353" s="82">
        <v>3514.5</v>
      </c>
      <c r="G353" s="82">
        <v>3377</v>
      </c>
      <c r="H353" s="82">
        <v>3438.5</v>
      </c>
      <c r="I353" s="82">
        <v>3335.5</v>
      </c>
      <c r="J353" s="82">
        <v>421</v>
      </c>
      <c r="K353" s="82">
        <v>452</v>
      </c>
      <c r="L353" s="82">
        <v>467</v>
      </c>
      <c r="M353" s="82">
        <v>441</v>
      </c>
    </row>
    <row r="354" spans="1:13">
      <c r="A354" s="82" t="s">
        <v>390</v>
      </c>
      <c r="B354" s="82">
        <v>3615</v>
      </c>
      <c r="C354" s="82">
        <v>4066</v>
      </c>
      <c r="D354" s="82">
        <v>4067</v>
      </c>
      <c r="E354" s="82">
        <v>4268</v>
      </c>
      <c r="F354" s="82">
        <v>3864</v>
      </c>
      <c r="G354" s="82">
        <v>4331.5</v>
      </c>
      <c r="H354" s="82">
        <v>4338</v>
      </c>
      <c r="I354" s="82">
        <v>4600.5</v>
      </c>
      <c r="J354" s="82">
        <v>498</v>
      </c>
      <c r="K354" s="82">
        <v>531</v>
      </c>
      <c r="L354" s="82">
        <v>542</v>
      </c>
      <c r="M354" s="82">
        <v>665</v>
      </c>
    </row>
    <row r="355" spans="1:13">
      <c r="A355" s="82" t="s">
        <v>391</v>
      </c>
      <c r="B355" s="82">
        <v>5688</v>
      </c>
      <c r="C355" s="82">
        <v>5549</v>
      </c>
      <c r="D355" s="82">
        <v>5574</v>
      </c>
      <c r="E355" s="82">
        <v>5717</v>
      </c>
      <c r="F355" s="82">
        <v>6061.5</v>
      </c>
      <c r="G355" s="82">
        <v>5962</v>
      </c>
      <c r="H355" s="82">
        <v>5981</v>
      </c>
      <c r="I355" s="82">
        <v>6164.5</v>
      </c>
      <c r="J355" s="82">
        <v>747</v>
      </c>
      <c r="K355" s="82">
        <v>826</v>
      </c>
      <c r="L355" s="82">
        <v>814</v>
      </c>
      <c r="M355" s="82">
        <v>895</v>
      </c>
    </row>
    <row r="356" spans="1:13">
      <c r="A356" s="82" t="s">
        <v>392</v>
      </c>
      <c r="B356" s="82">
        <v>2554</v>
      </c>
      <c r="C356" s="82">
        <v>2993</v>
      </c>
      <c r="D356" s="82">
        <v>2960</v>
      </c>
      <c r="E356" s="82">
        <v>3046</v>
      </c>
      <c r="F356" s="82">
        <v>2768.5</v>
      </c>
      <c r="G356" s="82">
        <v>3219</v>
      </c>
      <c r="H356" s="82">
        <v>3260</v>
      </c>
      <c r="I356" s="82">
        <v>3344.5</v>
      </c>
      <c r="J356" s="82">
        <v>429</v>
      </c>
      <c r="K356" s="82">
        <v>452</v>
      </c>
      <c r="L356" s="82">
        <v>600</v>
      </c>
      <c r="M356" s="82">
        <v>597</v>
      </c>
    </row>
    <row r="357" spans="1:13">
      <c r="A357" s="82" t="s">
        <v>393</v>
      </c>
      <c r="C357" s="82">
        <v>1826</v>
      </c>
      <c r="D357" s="82">
        <v>1875</v>
      </c>
      <c r="E357" s="82">
        <v>2298</v>
      </c>
      <c r="G357" s="82">
        <v>1882</v>
      </c>
      <c r="H357" s="82">
        <v>1939.5</v>
      </c>
      <c r="I357" s="82">
        <v>2368.5</v>
      </c>
      <c r="K357" s="82">
        <v>112</v>
      </c>
      <c r="L357" s="82">
        <v>129</v>
      </c>
      <c r="M357" s="82">
        <v>141</v>
      </c>
    </row>
    <row r="358" spans="1:13">
      <c r="A358" s="82" t="s">
        <v>394</v>
      </c>
      <c r="B358" s="82">
        <v>1782</v>
      </c>
      <c r="C358" s="82">
        <v>1773</v>
      </c>
      <c r="D358" s="82">
        <v>1880</v>
      </c>
      <c r="E358" s="82">
        <v>2039</v>
      </c>
      <c r="F358" s="82">
        <v>1891.5</v>
      </c>
      <c r="G358" s="82">
        <v>1875</v>
      </c>
      <c r="H358" s="82">
        <v>1982.5</v>
      </c>
      <c r="I358" s="82">
        <v>2158.5</v>
      </c>
      <c r="J358" s="82">
        <v>219</v>
      </c>
      <c r="K358" s="82">
        <v>204</v>
      </c>
      <c r="L358" s="82">
        <v>205</v>
      </c>
      <c r="M358" s="82">
        <v>239</v>
      </c>
    </row>
    <row r="359" spans="1:13">
      <c r="A359" s="82" t="s">
        <v>430</v>
      </c>
      <c r="D359" s="82">
        <v>1408</v>
      </c>
      <c r="E359" s="82">
        <v>1483</v>
      </c>
      <c r="H359" s="82">
        <v>1446.5</v>
      </c>
      <c r="I359" s="82">
        <v>1531.5</v>
      </c>
      <c r="L359" s="82">
        <v>77</v>
      </c>
      <c r="M359" s="82">
        <v>97</v>
      </c>
    </row>
    <row r="360" spans="1:13">
      <c r="A360" s="82" t="s">
        <v>93</v>
      </c>
      <c r="B360" s="82">
        <v>3473</v>
      </c>
      <c r="C360" s="82">
        <v>3583</v>
      </c>
      <c r="D360" s="82">
        <v>3543</v>
      </c>
      <c r="E360" s="82">
        <v>4021</v>
      </c>
      <c r="F360" s="82">
        <v>3792.5</v>
      </c>
      <c r="G360" s="82">
        <v>3881.5</v>
      </c>
      <c r="H360" s="82">
        <v>3873.5</v>
      </c>
      <c r="I360" s="82">
        <v>4400.5</v>
      </c>
      <c r="J360" s="82">
        <v>639</v>
      </c>
      <c r="K360" s="82">
        <v>597</v>
      </c>
      <c r="L360" s="82">
        <v>661</v>
      </c>
      <c r="M360" s="82">
        <v>759</v>
      </c>
    </row>
    <row r="361" spans="1:13">
      <c r="A361" s="82" t="s">
        <v>395</v>
      </c>
      <c r="B361" s="82">
        <v>2109</v>
      </c>
      <c r="C361" s="82">
        <v>2209</v>
      </c>
      <c r="D361" s="82">
        <v>2119</v>
      </c>
      <c r="E361" s="82">
        <v>2141</v>
      </c>
      <c r="F361" s="82">
        <v>2334</v>
      </c>
      <c r="G361" s="82">
        <v>2454</v>
      </c>
      <c r="H361" s="82">
        <v>2378.5</v>
      </c>
      <c r="I361" s="82">
        <v>2393</v>
      </c>
      <c r="J361" s="82">
        <v>450</v>
      </c>
      <c r="K361" s="82">
        <v>490</v>
      </c>
      <c r="L361" s="82">
        <v>519</v>
      </c>
      <c r="M361" s="82">
        <v>504</v>
      </c>
    </row>
  </sheetData>
  <pageMargins left="0.75" right="0.75" top="1" bottom="1" header="0.5" footer="0.5"/>
  <headerFooter alignWithMargins="0">
    <oddHeader>&amp;A</oddHeader>
    <oddFooter>Page &amp;P</oddFooter>
  </headerFooter>
</worksheet>
</file>

<file path=xl/worksheets/sheet52.xml><?xml version="1.0" encoding="utf-8"?>
<worksheet xmlns="http://schemas.openxmlformats.org/spreadsheetml/2006/main" xmlns:r="http://schemas.openxmlformats.org/officeDocument/2006/relationships">
  <dimension ref="A1:O347"/>
  <sheetViews>
    <sheetView workbookViewId="0">
      <selection activeCell="E1" sqref="E1"/>
    </sheetView>
  </sheetViews>
  <sheetFormatPr defaultRowHeight="15"/>
  <cols>
    <col min="1" max="16384" width="9.140625" style="82"/>
  </cols>
  <sheetData>
    <row r="1" spans="1:15">
      <c r="A1" s="82" t="s">
        <v>94</v>
      </c>
      <c r="B1" s="82" t="s">
        <v>464</v>
      </c>
      <c r="C1" s="82" t="s">
        <v>465</v>
      </c>
      <c r="D1" s="82" t="s">
        <v>466</v>
      </c>
      <c r="E1" s="82" t="s">
        <v>821</v>
      </c>
      <c r="F1" s="82" t="s">
        <v>467</v>
      </c>
      <c r="G1" s="82" t="s">
        <v>468</v>
      </c>
      <c r="H1" s="82" t="s">
        <v>469</v>
      </c>
      <c r="I1" s="82" t="s">
        <v>822</v>
      </c>
      <c r="J1" s="82" t="s">
        <v>474</v>
      </c>
      <c r="K1" s="82" t="s">
        <v>475</v>
      </c>
      <c r="L1" s="82" t="s">
        <v>476</v>
      </c>
      <c r="M1" s="82" t="s">
        <v>823</v>
      </c>
      <c r="N1" s="82" t="s">
        <v>737</v>
      </c>
      <c r="O1" s="82" t="s">
        <v>738</v>
      </c>
    </row>
    <row r="2" spans="1:15">
      <c r="A2" s="82" t="s">
        <v>109</v>
      </c>
      <c r="B2" s="82">
        <v>6337</v>
      </c>
      <c r="C2" s="82">
        <v>6697</v>
      </c>
      <c r="D2" s="82">
        <v>6763</v>
      </c>
      <c r="E2" s="82">
        <v>7043</v>
      </c>
      <c r="F2" s="82">
        <v>4029</v>
      </c>
      <c r="G2" s="82">
        <v>4208</v>
      </c>
      <c r="H2" s="82">
        <v>4348</v>
      </c>
      <c r="I2" s="82">
        <v>4490</v>
      </c>
      <c r="J2" s="82">
        <v>0.63578980590184631</v>
      </c>
      <c r="K2" s="82">
        <v>0.62834104823055104</v>
      </c>
      <c r="L2" s="82">
        <v>0.64290995120508654</v>
      </c>
      <c r="M2" s="82">
        <v>0.63751242368308958</v>
      </c>
      <c r="N2" s="82">
        <v>0.63570237914835581</v>
      </c>
      <c r="O2" s="82">
        <v>0.6362971272496708</v>
      </c>
    </row>
    <row r="3" spans="1:15">
      <c r="A3" s="82" t="s">
        <v>110</v>
      </c>
    </row>
    <row r="4" spans="1:15">
      <c r="A4" s="82" t="s">
        <v>111</v>
      </c>
      <c r="B4" s="82">
        <v>1043</v>
      </c>
      <c r="C4" s="82">
        <v>1287</v>
      </c>
      <c r="D4" s="82">
        <v>1198</v>
      </c>
      <c r="E4" s="82">
        <v>1088</v>
      </c>
      <c r="F4" s="82">
        <v>339</v>
      </c>
      <c r="G4" s="82">
        <v>370</v>
      </c>
      <c r="H4" s="82">
        <v>396</v>
      </c>
      <c r="I4" s="82">
        <v>345</v>
      </c>
      <c r="J4" s="82">
        <v>0.32502396931927136</v>
      </c>
      <c r="K4" s="82">
        <v>0.28749028749028749</v>
      </c>
      <c r="L4" s="82">
        <v>0.330550918196995</v>
      </c>
      <c r="M4" s="82">
        <v>0.3170955882352941</v>
      </c>
      <c r="N4" s="82">
        <v>0.31320861678004536</v>
      </c>
      <c r="O4" s="82">
        <v>0.31094318499860063</v>
      </c>
    </row>
    <row r="5" spans="1:15">
      <c r="A5" s="82" t="s">
        <v>112</v>
      </c>
      <c r="B5" s="82">
        <v>1401</v>
      </c>
      <c r="C5" s="82">
        <v>1187</v>
      </c>
      <c r="D5" s="82">
        <v>1138</v>
      </c>
      <c r="E5" s="82">
        <v>1198</v>
      </c>
      <c r="F5" s="82">
        <v>297</v>
      </c>
      <c r="G5" s="82">
        <v>258</v>
      </c>
      <c r="H5" s="82">
        <v>273</v>
      </c>
      <c r="I5" s="82">
        <v>314</v>
      </c>
      <c r="J5" s="82">
        <v>0.21199143468950749</v>
      </c>
      <c r="K5" s="82">
        <v>0.21735467565290648</v>
      </c>
      <c r="L5" s="82">
        <v>0.2398945518453427</v>
      </c>
      <c r="M5" s="82">
        <v>0.26210350584307179</v>
      </c>
      <c r="N5" s="82">
        <v>0.22222222222222221</v>
      </c>
      <c r="O5" s="82">
        <v>0.23985239852398524</v>
      </c>
    </row>
    <row r="6" spans="1:15">
      <c r="A6" s="82" t="s">
        <v>113</v>
      </c>
      <c r="C6" s="82">
        <v>1066</v>
      </c>
      <c r="D6" s="82">
        <v>1194</v>
      </c>
      <c r="E6" s="82">
        <v>1271</v>
      </c>
      <c r="G6" s="82">
        <v>328</v>
      </c>
      <c r="H6" s="82">
        <v>390</v>
      </c>
      <c r="I6" s="82">
        <v>394</v>
      </c>
      <c r="K6" s="82">
        <v>0.30769230769230771</v>
      </c>
      <c r="L6" s="82">
        <v>0.32663316582914576</v>
      </c>
      <c r="M6" s="82">
        <v>0.30999213217938631</v>
      </c>
      <c r="N6" s="82">
        <v>0.3176991150442478</v>
      </c>
      <c r="O6" s="82">
        <v>0.31492495043896912</v>
      </c>
    </row>
    <row r="7" spans="1:15">
      <c r="A7" s="82" t="s">
        <v>114</v>
      </c>
      <c r="B7" s="82">
        <v>2412</v>
      </c>
      <c r="C7" s="82">
        <v>2462</v>
      </c>
      <c r="D7" s="82">
        <v>2507</v>
      </c>
      <c r="E7" s="82">
        <v>2536</v>
      </c>
      <c r="F7" s="82">
        <v>1545</v>
      </c>
      <c r="G7" s="82">
        <v>1587</v>
      </c>
      <c r="H7" s="82">
        <v>1653</v>
      </c>
      <c r="I7" s="82">
        <v>1654</v>
      </c>
      <c r="J7" s="82">
        <v>0.64054726368159209</v>
      </c>
      <c r="K7" s="82">
        <v>0.64459788789601946</v>
      </c>
      <c r="L7" s="82">
        <v>0.65935380933386523</v>
      </c>
      <c r="M7" s="82">
        <v>0.65220820189274453</v>
      </c>
      <c r="N7" s="82">
        <v>0.64828614008941876</v>
      </c>
      <c r="O7" s="82">
        <v>0.65209860093271155</v>
      </c>
    </row>
    <row r="8" spans="1:15">
      <c r="A8" s="82" t="s">
        <v>115</v>
      </c>
      <c r="B8" s="82">
        <v>6094</v>
      </c>
      <c r="C8" s="82">
        <v>6815</v>
      </c>
      <c r="D8" s="82">
        <v>6835</v>
      </c>
      <c r="E8" s="82">
        <v>7927</v>
      </c>
      <c r="F8" s="82">
        <v>3412</v>
      </c>
      <c r="G8" s="82">
        <v>3800</v>
      </c>
      <c r="H8" s="82">
        <v>4039</v>
      </c>
      <c r="I8" s="82">
        <v>4556</v>
      </c>
      <c r="J8" s="82">
        <v>0.5598949786675419</v>
      </c>
      <c r="K8" s="82">
        <v>0.55759354365370506</v>
      </c>
      <c r="L8" s="82">
        <v>0.590929041697147</v>
      </c>
      <c r="M8" s="82">
        <v>0.57474454396366847</v>
      </c>
      <c r="N8" s="82">
        <v>0.56984400324149109</v>
      </c>
      <c r="O8" s="82">
        <v>0.57445428002039212</v>
      </c>
    </row>
    <row r="9" spans="1:15">
      <c r="A9" s="82" t="s">
        <v>116</v>
      </c>
      <c r="B9" s="82">
        <v>1539</v>
      </c>
      <c r="C9" s="82">
        <v>1426</v>
      </c>
      <c r="D9" s="82">
        <v>1296</v>
      </c>
      <c r="E9" s="82">
        <v>1483</v>
      </c>
      <c r="F9" s="82">
        <v>597</v>
      </c>
      <c r="G9" s="82">
        <v>531</v>
      </c>
      <c r="H9" s="82">
        <v>437</v>
      </c>
      <c r="I9" s="82">
        <v>569</v>
      </c>
      <c r="J9" s="82">
        <v>0.38791423001949316</v>
      </c>
      <c r="K9" s="82">
        <v>0.37237026647966337</v>
      </c>
      <c r="L9" s="82">
        <v>0.33719135802469136</v>
      </c>
      <c r="M9" s="82">
        <v>0.38368172623061364</v>
      </c>
      <c r="N9" s="82">
        <v>0.3672846749589298</v>
      </c>
      <c r="O9" s="82">
        <v>0.36551724137931035</v>
      </c>
    </row>
    <row r="10" spans="1:15">
      <c r="A10" s="82" t="s">
        <v>117</v>
      </c>
      <c r="D10" s="82">
        <v>776</v>
      </c>
      <c r="E10" s="82">
        <v>700</v>
      </c>
      <c r="H10" s="82">
        <v>223</v>
      </c>
      <c r="I10" s="82">
        <v>222</v>
      </c>
      <c r="L10" s="82">
        <v>0.28737113402061853</v>
      </c>
      <c r="M10" s="82">
        <v>0.31714285714285712</v>
      </c>
      <c r="N10" s="82">
        <v>0.28737113402061853</v>
      </c>
      <c r="O10" s="82">
        <v>0.30149051490514905</v>
      </c>
    </row>
    <row r="11" spans="1:15">
      <c r="A11" s="82" t="s">
        <v>118</v>
      </c>
      <c r="D11" s="82">
        <v>3579</v>
      </c>
      <c r="E11" s="82">
        <v>4179</v>
      </c>
      <c r="H11" s="82">
        <v>2378</v>
      </c>
      <c r="I11" s="82">
        <v>2770</v>
      </c>
      <c r="L11" s="82">
        <v>0.66443140542050849</v>
      </c>
      <c r="M11" s="82">
        <v>0.66283799952141664</v>
      </c>
      <c r="N11" s="82">
        <v>0.66443140542050849</v>
      </c>
      <c r="O11" s="82">
        <v>0.66357308584686769</v>
      </c>
    </row>
    <row r="12" spans="1:15">
      <c r="A12" s="82" t="s">
        <v>119</v>
      </c>
      <c r="B12" s="82">
        <v>4148</v>
      </c>
      <c r="C12" s="82">
        <v>3692</v>
      </c>
      <c r="F12" s="82">
        <v>2661</v>
      </c>
      <c r="G12" s="82">
        <v>2477</v>
      </c>
      <c r="J12" s="82">
        <v>0.64151398264223725</v>
      </c>
      <c r="K12" s="82">
        <v>0.67091007583965334</v>
      </c>
      <c r="N12" s="82">
        <v>0.65535714285714286</v>
      </c>
      <c r="O12" s="82">
        <v>0.67091007583965334</v>
      </c>
    </row>
    <row r="13" spans="1:15">
      <c r="A13" s="82" t="s">
        <v>120</v>
      </c>
      <c r="B13" s="82">
        <v>4010</v>
      </c>
      <c r="C13" s="82">
        <v>3963</v>
      </c>
      <c r="D13" s="82">
        <v>3662</v>
      </c>
      <c r="E13" s="82">
        <v>3660</v>
      </c>
      <c r="F13" s="82">
        <v>2422</v>
      </c>
      <c r="G13" s="82">
        <v>2366</v>
      </c>
      <c r="H13" s="82">
        <v>2094</v>
      </c>
      <c r="I13" s="82">
        <v>2059</v>
      </c>
      <c r="J13" s="82">
        <v>0.60399002493765586</v>
      </c>
      <c r="K13" s="82">
        <v>0.59702245773403984</v>
      </c>
      <c r="L13" s="82">
        <v>0.57181867831785904</v>
      </c>
      <c r="M13" s="82">
        <v>0.562568306010929</v>
      </c>
      <c r="N13" s="82">
        <v>0.59149119037387199</v>
      </c>
      <c r="O13" s="82">
        <v>0.57766947275143998</v>
      </c>
    </row>
    <row r="14" spans="1:15">
      <c r="A14" s="82" t="s">
        <v>121</v>
      </c>
      <c r="B14" s="82">
        <v>1478</v>
      </c>
      <c r="C14" s="82">
        <v>1665</v>
      </c>
      <c r="D14" s="82">
        <v>1533</v>
      </c>
      <c r="E14" s="82">
        <v>1690</v>
      </c>
      <c r="F14" s="82">
        <v>968</v>
      </c>
      <c r="G14" s="82">
        <v>1063</v>
      </c>
      <c r="H14" s="82">
        <v>960</v>
      </c>
      <c r="I14" s="82">
        <v>1032</v>
      </c>
      <c r="J14" s="82">
        <v>0.65493910690121782</v>
      </c>
      <c r="K14" s="82">
        <v>0.63843843843843839</v>
      </c>
      <c r="L14" s="82">
        <v>0.6262230919765166</v>
      </c>
      <c r="M14" s="82">
        <v>0.61065088757396446</v>
      </c>
      <c r="N14" s="82">
        <v>0.63964927288280582</v>
      </c>
      <c r="O14" s="82">
        <v>0.625</v>
      </c>
    </row>
    <row r="15" spans="1:15">
      <c r="A15" s="82" t="s">
        <v>122</v>
      </c>
      <c r="B15" s="82">
        <v>2029</v>
      </c>
      <c r="C15" s="82">
        <v>1835</v>
      </c>
      <c r="D15" s="82">
        <v>1842</v>
      </c>
      <c r="E15" s="82">
        <v>2154</v>
      </c>
      <c r="F15" s="82">
        <v>606</v>
      </c>
      <c r="G15" s="82">
        <v>494</v>
      </c>
      <c r="H15" s="82">
        <v>583</v>
      </c>
      <c r="I15" s="82">
        <v>677</v>
      </c>
      <c r="J15" s="82">
        <v>0.29866929521931984</v>
      </c>
      <c r="K15" s="82">
        <v>0.26920980926430516</v>
      </c>
      <c r="L15" s="82">
        <v>0.31650380021715524</v>
      </c>
      <c r="M15" s="82">
        <v>0.31429897864438255</v>
      </c>
      <c r="N15" s="82">
        <v>0.29495268138801262</v>
      </c>
      <c r="O15" s="82">
        <v>0.30080603670039446</v>
      </c>
    </row>
    <row r="16" spans="1:15">
      <c r="A16" s="82" t="s">
        <v>33</v>
      </c>
      <c r="C16" s="82">
        <v>762</v>
      </c>
      <c r="D16" s="82">
        <v>627</v>
      </c>
      <c r="E16" s="82">
        <v>923</v>
      </c>
      <c r="G16" s="82">
        <v>300</v>
      </c>
      <c r="H16" s="82">
        <v>234</v>
      </c>
      <c r="I16" s="82">
        <v>375</v>
      </c>
      <c r="K16" s="82">
        <v>0.39370078740157483</v>
      </c>
      <c r="L16" s="82">
        <v>0.37320574162679426</v>
      </c>
      <c r="M16" s="82">
        <v>0.40628385698808234</v>
      </c>
      <c r="N16" s="82">
        <v>0.38444924406047515</v>
      </c>
      <c r="O16" s="82">
        <v>0.39316608996539792</v>
      </c>
    </row>
    <row r="17" spans="1:15">
      <c r="A17" s="82" t="s">
        <v>123</v>
      </c>
      <c r="B17" s="82">
        <v>3588</v>
      </c>
      <c r="C17" s="82">
        <v>3530</v>
      </c>
      <c r="D17" s="82">
        <v>3869</v>
      </c>
      <c r="E17" s="82">
        <v>3581</v>
      </c>
      <c r="F17" s="82">
        <v>2077</v>
      </c>
      <c r="G17" s="82">
        <v>2096</v>
      </c>
      <c r="H17" s="82">
        <v>2337</v>
      </c>
      <c r="I17" s="82">
        <v>2080</v>
      </c>
      <c r="J17" s="82">
        <v>0.57887402452619841</v>
      </c>
      <c r="K17" s="82">
        <v>0.59376770538243628</v>
      </c>
      <c r="L17" s="82">
        <v>0.60403204962522616</v>
      </c>
      <c r="M17" s="82">
        <v>0.58084333984920411</v>
      </c>
      <c r="N17" s="82">
        <v>0.59251843087284972</v>
      </c>
      <c r="O17" s="82">
        <v>0.59316939890710385</v>
      </c>
    </row>
    <row r="18" spans="1:15">
      <c r="A18" s="82" t="s">
        <v>124</v>
      </c>
      <c r="C18" s="82">
        <v>1124</v>
      </c>
      <c r="D18" s="82">
        <v>1168</v>
      </c>
      <c r="E18" s="82">
        <v>1278</v>
      </c>
      <c r="G18" s="82">
        <v>393</v>
      </c>
      <c r="H18" s="82">
        <v>454</v>
      </c>
      <c r="I18" s="82">
        <v>511</v>
      </c>
      <c r="K18" s="82">
        <v>0.34964412811387902</v>
      </c>
      <c r="L18" s="82">
        <v>0.3886986301369863</v>
      </c>
      <c r="M18" s="82">
        <v>0.39984350547730829</v>
      </c>
      <c r="N18" s="82">
        <v>0.36954624781849915</v>
      </c>
      <c r="O18" s="82">
        <v>0.38039215686274508</v>
      </c>
    </row>
    <row r="19" spans="1:15">
      <c r="A19" s="82" t="s">
        <v>34</v>
      </c>
      <c r="B19" s="82">
        <v>1743</v>
      </c>
      <c r="C19" s="82">
        <v>1885</v>
      </c>
      <c r="F19" s="82">
        <v>446</v>
      </c>
      <c r="G19" s="82">
        <v>437</v>
      </c>
      <c r="J19" s="82">
        <v>0.25588066551921973</v>
      </c>
      <c r="K19" s="82">
        <v>0.23183023872679046</v>
      </c>
      <c r="N19" s="82">
        <v>0.24338478500551267</v>
      </c>
      <c r="O19" s="82">
        <v>0.23183023872679046</v>
      </c>
    </row>
    <row r="20" spans="1:15">
      <c r="A20" s="82" t="s">
        <v>125</v>
      </c>
    </row>
    <row r="21" spans="1:15">
      <c r="A21" s="82" t="s">
        <v>126</v>
      </c>
      <c r="B21" s="82">
        <v>1445</v>
      </c>
      <c r="D21" s="82">
        <v>1824</v>
      </c>
      <c r="E21" s="82">
        <v>1776</v>
      </c>
      <c r="F21" s="82">
        <v>605</v>
      </c>
      <c r="H21" s="82">
        <v>843</v>
      </c>
      <c r="I21" s="82">
        <v>816</v>
      </c>
      <c r="J21" s="82">
        <v>0.41868512110726641</v>
      </c>
      <c r="L21" s="82">
        <v>0.46217105263157893</v>
      </c>
      <c r="M21" s="82">
        <v>0.45945945945945948</v>
      </c>
      <c r="N21" s="82">
        <v>0.44294891404099113</v>
      </c>
      <c r="O21" s="82">
        <v>0.46083333333333332</v>
      </c>
    </row>
    <row r="22" spans="1:15">
      <c r="A22" s="82" t="s">
        <v>127</v>
      </c>
    </row>
    <row r="23" spans="1:15">
      <c r="A23" s="82" t="s">
        <v>36</v>
      </c>
      <c r="B23" s="82">
        <v>2189</v>
      </c>
      <c r="C23" s="82">
        <v>2485</v>
      </c>
      <c r="D23" s="82">
        <v>2243</v>
      </c>
      <c r="E23" s="82">
        <v>2356</v>
      </c>
      <c r="F23" s="82">
        <v>1051</v>
      </c>
      <c r="G23" s="82">
        <v>1187</v>
      </c>
      <c r="H23" s="82">
        <v>1134</v>
      </c>
      <c r="I23" s="82">
        <v>1165</v>
      </c>
      <c r="J23" s="82">
        <v>0.48012791228871632</v>
      </c>
      <c r="K23" s="82">
        <v>0.47766599597585513</v>
      </c>
      <c r="L23" s="82">
        <v>0.50557289344627732</v>
      </c>
      <c r="M23" s="82">
        <v>0.49448217317487264</v>
      </c>
      <c r="N23" s="82">
        <v>0.48749457857452655</v>
      </c>
      <c r="O23" s="82">
        <v>0.49209486166007904</v>
      </c>
    </row>
    <row r="24" spans="1:15">
      <c r="A24" s="82" t="s">
        <v>128</v>
      </c>
      <c r="B24" s="82">
        <v>3291</v>
      </c>
      <c r="C24" s="82">
        <v>3098</v>
      </c>
      <c r="D24" s="82">
        <v>3539</v>
      </c>
      <c r="E24" s="82">
        <v>3816</v>
      </c>
      <c r="F24" s="82">
        <v>1614</v>
      </c>
      <c r="G24" s="82">
        <v>1600</v>
      </c>
      <c r="H24" s="82">
        <v>1820</v>
      </c>
      <c r="I24" s="82">
        <v>1910</v>
      </c>
      <c r="J24" s="82">
        <v>0.49042844120328166</v>
      </c>
      <c r="K24" s="82">
        <v>0.51646223369916078</v>
      </c>
      <c r="L24" s="82">
        <v>0.51426956767448428</v>
      </c>
      <c r="M24" s="82">
        <v>0.50052410901467503</v>
      </c>
      <c r="N24" s="82">
        <v>0.50705076551168415</v>
      </c>
      <c r="O24" s="82">
        <v>0.50990146369463307</v>
      </c>
    </row>
    <row r="25" spans="1:15">
      <c r="A25" s="82" t="s">
        <v>129</v>
      </c>
      <c r="B25" s="82">
        <v>2912</v>
      </c>
      <c r="C25" s="82">
        <v>3339</v>
      </c>
      <c r="D25" s="82">
        <v>3300</v>
      </c>
      <c r="E25" s="82">
        <v>4241</v>
      </c>
      <c r="F25" s="82">
        <v>1611</v>
      </c>
      <c r="G25" s="82">
        <v>1817</v>
      </c>
      <c r="H25" s="82">
        <v>1782</v>
      </c>
      <c r="I25" s="82">
        <v>2291</v>
      </c>
      <c r="J25" s="82">
        <v>0.55322802197802201</v>
      </c>
      <c r="K25" s="82">
        <v>0.54417490266546875</v>
      </c>
      <c r="L25" s="82">
        <v>0.54</v>
      </c>
      <c r="M25" s="82">
        <v>0.54020278236265029</v>
      </c>
      <c r="N25" s="82">
        <v>0.54549261857397136</v>
      </c>
      <c r="O25" s="82">
        <v>0.54136029411764708</v>
      </c>
    </row>
    <row r="26" spans="1:15">
      <c r="A26" s="82" t="s">
        <v>130</v>
      </c>
      <c r="B26" s="82">
        <v>1404</v>
      </c>
      <c r="C26" s="82">
        <v>1305</v>
      </c>
      <c r="D26" s="82">
        <v>1087</v>
      </c>
      <c r="E26" s="82">
        <v>1253</v>
      </c>
      <c r="F26" s="82">
        <v>429</v>
      </c>
      <c r="G26" s="82">
        <v>440</v>
      </c>
      <c r="H26" s="82">
        <v>406</v>
      </c>
      <c r="I26" s="82">
        <v>457</v>
      </c>
      <c r="J26" s="82">
        <v>0.30555555555555558</v>
      </c>
      <c r="K26" s="82">
        <v>0.33716475095785442</v>
      </c>
      <c r="L26" s="82">
        <v>0.37350505979760812</v>
      </c>
      <c r="M26" s="82">
        <v>0.36472466081404631</v>
      </c>
      <c r="N26" s="82">
        <v>0.33587987355110643</v>
      </c>
      <c r="O26" s="82">
        <v>0.35747599451303153</v>
      </c>
    </row>
    <row r="27" spans="1:15">
      <c r="A27" s="82" t="s">
        <v>131</v>
      </c>
      <c r="B27" s="82">
        <v>3556</v>
      </c>
      <c r="D27" s="82">
        <v>2871</v>
      </c>
      <c r="E27" s="82">
        <v>3602</v>
      </c>
      <c r="F27" s="82">
        <v>1460</v>
      </c>
      <c r="H27" s="82">
        <v>1375</v>
      </c>
      <c r="I27" s="82">
        <v>1660</v>
      </c>
      <c r="J27" s="82">
        <v>0.41057367829021374</v>
      </c>
      <c r="L27" s="82">
        <v>0.47892720306513409</v>
      </c>
      <c r="M27" s="82">
        <v>0.4608550805108273</v>
      </c>
      <c r="N27" s="82">
        <v>0.44110782635755408</v>
      </c>
      <c r="O27" s="82">
        <v>0.46887069365054845</v>
      </c>
    </row>
    <row r="28" spans="1:15">
      <c r="A28" s="82" t="s">
        <v>132</v>
      </c>
      <c r="B28" s="82">
        <v>2378</v>
      </c>
      <c r="C28" s="82">
        <v>2347</v>
      </c>
      <c r="D28" s="82">
        <v>2268</v>
      </c>
      <c r="E28" s="82">
        <v>2436</v>
      </c>
      <c r="F28" s="82">
        <v>988</v>
      </c>
      <c r="G28" s="82">
        <v>1030</v>
      </c>
      <c r="H28" s="82">
        <v>953</v>
      </c>
      <c r="I28" s="82">
        <v>1014</v>
      </c>
      <c r="J28" s="82">
        <v>0.41547518923465099</v>
      </c>
      <c r="K28" s="82">
        <v>0.43885811674478059</v>
      </c>
      <c r="L28" s="82">
        <v>0.42019400352733688</v>
      </c>
      <c r="M28" s="82">
        <v>0.41625615763546797</v>
      </c>
      <c r="N28" s="82">
        <v>0.42485342485342487</v>
      </c>
      <c r="O28" s="82">
        <v>0.42504609275280103</v>
      </c>
    </row>
    <row r="29" spans="1:15">
      <c r="A29" s="82" t="s">
        <v>133</v>
      </c>
      <c r="B29" s="82">
        <v>1161</v>
      </c>
      <c r="D29" s="82">
        <v>1587</v>
      </c>
      <c r="E29" s="82">
        <v>1645</v>
      </c>
      <c r="F29" s="82">
        <v>507</v>
      </c>
      <c r="H29" s="82">
        <v>699</v>
      </c>
      <c r="I29" s="82">
        <v>733</v>
      </c>
      <c r="J29" s="82">
        <v>0.43669250645994834</v>
      </c>
      <c r="L29" s="82">
        <v>0.44045368620037806</v>
      </c>
      <c r="M29" s="82">
        <v>0.44559270516717325</v>
      </c>
      <c r="N29" s="82">
        <v>0.43886462882096072</v>
      </c>
      <c r="O29" s="82">
        <v>0.44306930693069307</v>
      </c>
    </row>
    <row r="30" spans="1:15">
      <c r="A30" s="82" t="s">
        <v>134</v>
      </c>
      <c r="B30" s="82">
        <v>550</v>
      </c>
      <c r="C30" s="82">
        <v>551</v>
      </c>
      <c r="D30" s="82">
        <v>653</v>
      </c>
      <c r="E30" s="82">
        <v>741</v>
      </c>
      <c r="F30" s="82">
        <v>289</v>
      </c>
      <c r="G30" s="82">
        <v>273</v>
      </c>
      <c r="H30" s="82">
        <v>323</v>
      </c>
      <c r="I30" s="82">
        <v>364</v>
      </c>
      <c r="J30" s="82">
        <v>0.52545454545454551</v>
      </c>
      <c r="K30" s="82">
        <v>0.49546279491833028</v>
      </c>
      <c r="L30" s="82">
        <v>0.49464012251148542</v>
      </c>
      <c r="M30" s="82">
        <v>0.49122807017543857</v>
      </c>
      <c r="N30" s="82">
        <v>0.50456100342075261</v>
      </c>
      <c r="O30" s="82">
        <v>0.49357326478149099</v>
      </c>
    </row>
    <row r="31" spans="1:15">
      <c r="A31" s="82" t="s">
        <v>135</v>
      </c>
      <c r="B31" s="82">
        <v>1473</v>
      </c>
      <c r="C31" s="82">
        <v>1176</v>
      </c>
      <c r="D31" s="82">
        <v>1278</v>
      </c>
      <c r="E31" s="82">
        <v>1333</v>
      </c>
      <c r="F31" s="82">
        <v>679</v>
      </c>
      <c r="G31" s="82">
        <v>575</v>
      </c>
      <c r="H31" s="82">
        <v>608</v>
      </c>
      <c r="I31" s="82">
        <v>630</v>
      </c>
      <c r="J31" s="82">
        <v>0.4609640190088255</v>
      </c>
      <c r="K31" s="82">
        <v>0.48894557823129253</v>
      </c>
      <c r="L31" s="82">
        <v>0.47574334898278559</v>
      </c>
      <c r="M31" s="82">
        <v>0.47261815453863465</v>
      </c>
      <c r="N31" s="82">
        <v>0.47415329768270947</v>
      </c>
      <c r="O31" s="82">
        <v>0.47874306839186692</v>
      </c>
    </row>
    <row r="32" spans="1:15">
      <c r="A32" s="82" t="s">
        <v>136</v>
      </c>
      <c r="B32" s="82">
        <v>3552</v>
      </c>
      <c r="C32" s="82">
        <v>3614</v>
      </c>
      <c r="D32" s="82">
        <v>3728</v>
      </c>
      <c r="E32" s="82">
        <v>3720</v>
      </c>
      <c r="F32" s="82">
        <v>2041</v>
      </c>
      <c r="G32" s="82">
        <v>2066</v>
      </c>
      <c r="H32" s="82">
        <v>2026</v>
      </c>
      <c r="I32" s="82">
        <v>2018</v>
      </c>
      <c r="J32" s="82">
        <v>0.57460585585585588</v>
      </c>
      <c r="K32" s="82">
        <v>0.57166574432761486</v>
      </c>
      <c r="L32" s="82">
        <v>0.54345493562231761</v>
      </c>
      <c r="M32" s="82">
        <v>0.5424731182795699</v>
      </c>
      <c r="N32" s="82">
        <v>0.56297044244538275</v>
      </c>
      <c r="O32" s="82">
        <v>0.55234134876152596</v>
      </c>
    </row>
    <row r="33" spans="1:15">
      <c r="A33" s="82" t="s">
        <v>137</v>
      </c>
      <c r="B33" s="82">
        <v>438</v>
      </c>
      <c r="C33" s="82">
        <v>476</v>
      </c>
      <c r="D33" s="82">
        <v>563</v>
      </c>
      <c r="E33" s="82">
        <v>405</v>
      </c>
      <c r="F33" s="82">
        <v>56</v>
      </c>
      <c r="G33" s="82">
        <v>67</v>
      </c>
      <c r="H33" s="82">
        <v>78</v>
      </c>
      <c r="I33" s="82">
        <v>85</v>
      </c>
      <c r="J33" s="82">
        <v>0.12785388127853881</v>
      </c>
      <c r="K33" s="82">
        <v>0.1407563025210084</v>
      </c>
      <c r="L33" s="82">
        <v>0.13854351687388988</v>
      </c>
      <c r="M33" s="82">
        <v>0.20987654320987653</v>
      </c>
      <c r="N33" s="82">
        <v>0.13608666215301288</v>
      </c>
      <c r="O33" s="82">
        <v>0.15927977839335181</v>
      </c>
    </row>
    <row r="34" spans="1:15">
      <c r="A34" s="82" t="s">
        <v>138</v>
      </c>
      <c r="B34" s="82">
        <v>2463</v>
      </c>
      <c r="C34" s="82">
        <v>2748</v>
      </c>
      <c r="D34" s="82">
        <v>2994</v>
      </c>
      <c r="E34" s="82">
        <v>2893</v>
      </c>
      <c r="F34" s="82">
        <v>1956</v>
      </c>
      <c r="G34" s="82">
        <v>2128</v>
      </c>
      <c r="H34" s="82">
        <v>2282</v>
      </c>
      <c r="I34" s="82">
        <v>2327</v>
      </c>
      <c r="J34" s="82">
        <v>0.79415347137637027</v>
      </c>
      <c r="K34" s="82">
        <v>0.77438136826783111</v>
      </c>
      <c r="L34" s="82">
        <v>0.76219104876419508</v>
      </c>
      <c r="M34" s="82">
        <v>0.80435534047701351</v>
      </c>
      <c r="N34" s="82">
        <v>0.77586837294332722</v>
      </c>
      <c r="O34" s="82">
        <v>0.78019687319050379</v>
      </c>
    </row>
    <row r="35" spans="1:15">
      <c r="A35" s="82" t="s">
        <v>37</v>
      </c>
      <c r="B35" s="82">
        <v>946</v>
      </c>
      <c r="C35" s="82">
        <v>925</v>
      </c>
      <c r="D35" s="82">
        <v>922</v>
      </c>
      <c r="E35" s="82">
        <v>955</v>
      </c>
      <c r="F35" s="82">
        <v>249</v>
      </c>
      <c r="G35" s="82">
        <v>267</v>
      </c>
      <c r="H35" s="82">
        <v>275</v>
      </c>
      <c r="I35" s="82">
        <v>286</v>
      </c>
      <c r="J35" s="82">
        <v>0.2632135306553911</v>
      </c>
      <c r="K35" s="82">
        <v>0.28864864864864864</v>
      </c>
      <c r="L35" s="82">
        <v>0.29826464208242948</v>
      </c>
      <c r="M35" s="82">
        <v>0.29947643979057592</v>
      </c>
      <c r="N35" s="82">
        <v>0.2832080200501253</v>
      </c>
      <c r="O35" s="82">
        <v>0.2955032119914347</v>
      </c>
    </row>
    <row r="36" spans="1:15">
      <c r="A36" s="82" t="s">
        <v>139</v>
      </c>
      <c r="B36" s="82">
        <v>1314</v>
      </c>
      <c r="C36" s="82">
        <v>1319</v>
      </c>
      <c r="D36" s="82">
        <v>1335</v>
      </c>
      <c r="E36" s="82">
        <v>1339</v>
      </c>
      <c r="F36" s="82">
        <v>1197</v>
      </c>
      <c r="G36" s="82">
        <v>1202</v>
      </c>
      <c r="H36" s="82">
        <v>1198</v>
      </c>
      <c r="I36" s="82">
        <v>1215</v>
      </c>
      <c r="J36" s="82">
        <v>0.91095890410958902</v>
      </c>
      <c r="K36" s="82">
        <v>0.91129643669446547</v>
      </c>
      <c r="L36" s="82">
        <v>0.897378277153558</v>
      </c>
      <c r="M36" s="82">
        <v>0.90739357729648995</v>
      </c>
      <c r="N36" s="82">
        <v>0.90650201612903225</v>
      </c>
      <c r="O36" s="82">
        <v>0.90533433508640115</v>
      </c>
    </row>
    <row r="37" spans="1:15">
      <c r="A37" s="82" t="s">
        <v>411</v>
      </c>
      <c r="E37" s="82">
        <v>1163</v>
      </c>
      <c r="I37" s="82">
        <v>315</v>
      </c>
      <c r="M37" s="82">
        <v>0.27085124677558042</v>
      </c>
      <c r="O37" s="82">
        <v>0.27085124677558042</v>
      </c>
    </row>
    <row r="38" spans="1:15">
      <c r="A38" s="82" t="s">
        <v>140</v>
      </c>
      <c r="B38" s="82">
        <v>562</v>
      </c>
      <c r="C38" s="82">
        <v>687</v>
      </c>
      <c r="D38" s="82">
        <v>747</v>
      </c>
      <c r="E38" s="82">
        <v>825</v>
      </c>
      <c r="F38" s="82">
        <v>384</v>
      </c>
      <c r="G38" s="82">
        <v>462</v>
      </c>
      <c r="H38" s="82">
        <v>479</v>
      </c>
      <c r="I38" s="82">
        <v>574</v>
      </c>
      <c r="J38" s="82">
        <v>0.68327402135231319</v>
      </c>
      <c r="K38" s="82">
        <v>0.67248908296943233</v>
      </c>
      <c r="L38" s="82">
        <v>0.64123159303882193</v>
      </c>
      <c r="M38" s="82">
        <v>0.6957575757575758</v>
      </c>
      <c r="N38" s="82">
        <v>0.66382765531062127</v>
      </c>
      <c r="O38" s="82">
        <v>0.67065073041168655</v>
      </c>
    </row>
    <row r="39" spans="1:15">
      <c r="A39" s="82" t="s">
        <v>141</v>
      </c>
      <c r="B39" s="82">
        <v>3783</v>
      </c>
      <c r="C39" s="82">
        <v>3730</v>
      </c>
      <c r="D39" s="82">
        <v>4047</v>
      </c>
      <c r="F39" s="82">
        <v>2388</v>
      </c>
      <c r="G39" s="82">
        <v>2369</v>
      </c>
      <c r="H39" s="82">
        <v>2587</v>
      </c>
      <c r="J39" s="82">
        <v>0.63124504361617761</v>
      </c>
      <c r="K39" s="82">
        <v>0.63512064343163543</v>
      </c>
      <c r="L39" s="82">
        <v>0.63923894242648871</v>
      </c>
      <c r="N39" s="82">
        <v>0.63529411764705879</v>
      </c>
      <c r="O39" s="82">
        <v>0.63726372637263728</v>
      </c>
    </row>
    <row r="40" spans="1:15">
      <c r="A40" s="82" t="s">
        <v>412</v>
      </c>
      <c r="E40" s="82">
        <v>3622</v>
      </c>
      <c r="I40" s="82">
        <v>2300</v>
      </c>
      <c r="M40" s="82">
        <v>0.63500828271673104</v>
      </c>
      <c r="O40" s="82">
        <v>0.63500828271673104</v>
      </c>
    </row>
    <row r="41" spans="1:15">
      <c r="A41" s="82" t="s">
        <v>142</v>
      </c>
      <c r="D41" s="82">
        <v>972</v>
      </c>
      <c r="E41" s="82">
        <v>1067</v>
      </c>
      <c r="H41" s="82">
        <v>324</v>
      </c>
      <c r="I41" s="82">
        <v>331</v>
      </c>
      <c r="L41" s="82">
        <v>0.33333333333333331</v>
      </c>
      <c r="M41" s="82">
        <v>0.31021555763823805</v>
      </c>
      <c r="N41" s="82">
        <v>0.33333333333333331</v>
      </c>
      <c r="O41" s="82">
        <v>0.32123589995095636</v>
      </c>
    </row>
    <row r="42" spans="1:15">
      <c r="A42" s="82" t="s">
        <v>143</v>
      </c>
      <c r="B42" s="82">
        <v>273</v>
      </c>
      <c r="C42" s="82">
        <v>290</v>
      </c>
      <c r="D42" s="82">
        <v>249</v>
      </c>
      <c r="E42" s="82">
        <v>280</v>
      </c>
      <c r="F42" s="82">
        <v>126</v>
      </c>
      <c r="G42" s="82">
        <v>106</v>
      </c>
      <c r="H42" s="82">
        <v>106</v>
      </c>
      <c r="I42" s="82">
        <v>103</v>
      </c>
      <c r="J42" s="82">
        <v>0.46153846153846156</v>
      </c>
      <c r="K42" s="82">
        <v>0.36551724137931035</v>
      </c>
      <c r="L42" s="82">
        <v>0.42570281124497994</v>
      </c>
      <c r="M42" s="82">
        <v>0.36785714285714288</v>
      </c>
      <c r="N42" s="82">
        <v>0.41625615763546797</v>
      </c>
      <c r="O42" s="82">
        <v>0.38461538461538464</v>
      </c>
    </row>
    <row r="43" spans="1:15">
      <c r="A43" s="82" t="s">
        <v>144</v>
      </c>
      <c r="B43" s="82">
        <v>761</v>
      </c>
      <c r="C43" s="82">
        <v>597</v>
      </c>
      <c r="D43" s="82">
        <v>687</v>
      </c>
      <c r="E43" s="82">
        <v>885</v>
      </c>
      <c r="F43" s="82">
        <v>273</v>
      </c>
      <c r="G43" s="82">
        <v>204</v>
      </c>
      <c r="H43" s="82">
        <v>269</v>
      </c>
      <c r="I43" s="82">
        <v>306</v>
      </c>
      <c r="J43" s="82">
        <v>0.3587385019710907</v>
      </c>
      <c r="K43" s="82">
        <v>0.34170854271356782</v>
      </c>
      <c r="L43" s="82">
        <v>0.3915574963609898</v>
      </c>
      <c r="M43" s="82">
        <v>0.34576271186440677</v>
      </c>
      <c r="N43" s="82">
        <v>0.36479217603911979</v>
      </c>
      <c r="O43" s="82">
        <v>0.35915168280313509</v>
      </c>
    </row>
    <row r="44" spans="1:15">
      <c r="A44" s="82" t="s">
        <v>145</v>
      </c>
      <c r="B44" s="82">
        <v>336</v>
      </c>
      <c r="C44" s="82">
        <v>327</v>
      </c>
      <c r="D44" s="82">
        <v>381</v>
      </c>
      <c r="E44" s="82">
        <v>393</v>
      </c>
      <c r="F44" s="82">
        <v>142</v>
      </c>
      <c r="G44" s="82">
        <v>147</v>
      </c>
      <c r="H44" s="82">
        <v>177</v>
      </c>
      <c r="I44" s="82">
        <v>127</v>
      </c>
      <c r="J44" s="82">
        <v>0.42261904761904762</v>
      </c>
      <c r="K44" s="82">
        <v>0.44954128440366975</v>
      </c>
      <c r="L44" s="82">
        <v>0.46456692913385828</v>
      </c>
      <c r="M44" s="82">
        <v>0.32315521628498728</v>
      </c>
      <c r="N44" s="82">
        <v>0.44636015325670497</v>
      </c>
      <c r="O44" s="82">
        <v>0.40962761126248864</v>
      </c>
    </row>
    <row r="45" spans="1:15">
      <c r="A45" s="82" t="s">
        <v>146</v>
      </c>
      <c r="B45" s="82">
        <v>3561</v>
      </c>
      <c r="C45" s="82">
        <v>3458</v>
      </c>
      <c r="D45" s="82">
        <v>3451</v>
      </c>
      <c r="E45" s="82">
        <v>3220</v>
      </c>
      <c r="F45" s="82">
        <v>1934</v>
      </c>
      <c r="G45" s="82">
        <v>1965</v>
      </c>
      <c r="H45" s="82">
        <v>1937</v>
      </c>
      <c r="I45" s="82">
        <v>1885</v>
      </c>
      <c r="J45" s="82">
        <v>0.54310586913788261</v>
      </c>
      <c r="K45" s="82">
        <v>0.56824754193175242</v>
      </c>
      <c r="L45" s="82">
        <v>0.56128658359895678</v>
      </c>
      <c r="M45" s="82">
        <v>0.5854037267080745</v>
      </c>
      <c r="N45" s="82">
        <v>0.5574021012416428</v>
      </c>
      <c r="O45" s="82">
        <v>0.57132984499950634</v>
      </c>
    </row>
    <row r="46" spans="1:15">
      <c r="A46" s="82" t="s">
        <v>147</v>
      </c>
      <c r="B46" s="82">
        <v>1473</v>
      </c>
      <c r="C46" s="82">
        <v>1563</v>
      </c>
      <c r="D46" s="82">
        <v>1479</v>
      </c>
      <c r="E46" s="82">
        <v>1565</v>
      </c>
      <c r="F46" s="82">
        <v>619</v>
      </c>
      <c r="G46" s="82">
        <v>665</v>
      </c>
      <c r="H46" s="82">
        <v>580</v>
      </c>
      <c r="I46" s="82">
        <v>695</v>
      </c>
      <c r="J46" s="82">
        <v>0.42023082145281737</v>
      </c>
      <c r="K46" s="82">
        <v>0.42546385156749839</v>
      </c>
      <c r="L46" s="82">
        <v>0.39215686274509803</v>
      </c>
      <c r="M46" s="82">
        <v>0.44408945686900958</v>
      </c>
      <c r="N46" s="82">
        <v>0.41284606866002216</v>
      </c>
      <c r="O46" s="82">
        <v>0.42109832863034513</v>
      </c>
    </row>
    <row r="47" spans="1:15">
      <c r="A47" s="82" t="s">
        <v>148</v>
      </c>
      <c r="B47" s="82">
        <v>2213</v>
      </c>
      <c r="C47" s="82">
        <v>2484</v>
      </c>
      <c r="D47" s="82">
        <v>2456</v>
      </c>
      <c r="E47" s="82">
        <v>2460</v>
      </c>
      <c r="F47" s="82">
        <v>807</v>
      </c>
      <c r="G47" s="82">
        <v>928</v>
      </c>
      <c r="H47" s="82">
        <v>918</v>
      </c>
      <c r="I47" s="82">
        <v>916</v>
      </c>
      <c r="J47" s="82">
        <v>0.36466335291459556</v>
      </c>
      <c r="K47" s="82">
        <v>0.37359098228663445</v>
      </c>
      <c r="L47" s="82">
        <v>0.37377850162866449</v>
      </c>
      <c r="M47" s="82">
        <v>0.37235772357723579</v>
      </c>
      <c r="N47" s="82">
        <v>0.37089333146931358</v>
      </c>
      <c r="O47" s="82">
        <v>0.37324324324324326</v>
      </c>
    </row>
    <row r="48" spans="1:15">
      <c r="A48" s="82" t="s">
        <v>149</v>
      </c>
      <c r="B48" s="82">
        <v>2601</v>
      </c>
      <c r="C48" s="82">
        <v>2479</v>
      </c>
      <c r="D48" s="82">
        <v>2281</v>
      </c>
      <c r="E48" s="82">
        <v>2301</v>
      </c>
      <c r="F48" s="82">
        <v>928</v>
      </c>
      <c r="G48" s="82">
        <v>985</v>
      </c>
      <c r="H48" s="82">
        <v>860</v>
      </c>
      <c r="I48" s="82">
        <v>910</v>
      </c>
      <c r="J48" s="82">
        <v>0.35678585159554016</v>
      </c>
      <c r="K48" s="82">
        <v>0.39733763614360629</v>
      </c>
      <c r="L48" s="82">
        <v>0.37702761946514685</v>
      </c>
      <c r="M48" s="82">
        <v>0.39548022598870058</v>
      </c>
      <c r="N48" s="82">
        <v>0.37671512022822984</v>
      </c>
      <c r="O48" s="82">
        <v>0.39017136382948592</v>
      </c>
    </row>
    <row r="49" spans="1:15">
      <c r="A49" s="82" t="s">
        <v>413</v>
      </c>
    </row>
    <row r="50" spans="1:15">
      <c r="A50" s="82" t="s">
        <v>150</v>
      </c>
      <c r="B50" s="82">
        <v>1265</v>
      </c>
      <c r="C50" s="82">
        <v>1374</v>
      </c>
      <c r="D50" s="82">
        <v>1403</v>
      </c>
      <c r="E50" s="82">
        <v>1610</v>
      </c>
      <c r="F50" s="82">
        <v>610</v>
      </c>
      <c r="G50" s="82">
        <v>648</v>
      </c>
      <c r="H50" s="82">
        <v>673</v>
      </c>
      <c r="I50" s="82">
        <v>744</v>
      </c>
      <c r="J50" s="82">
        <v>0.48221343873517786</v>
      </c>
      <c r="K50" s="82">
        <v>0.47161572052401746</v>
      </c>
      <c r="L50" s="82">
        <v>0.47968638631503918</v>
      </c>
      <c r="M50" s="82">
        <v>0.462111801242236</v>
      </c>
      <c r="N50" s="82">
        <v>0.47773379515091541</v>
      </c>
      <c r="O50" s="82">
        <v>0.47070891269660359</v>
      </c>
    </row>
    <row r="51" spans="1:15">
      <c r="A51" s="82" t="s">
        <v>151</v>
      </c>
      <c r="B51" s="82">
        <v>790</v>
      </c>
      <c r="C51" s="82">
        <v>798</v>
      </c>
      <c r="D51" s="82">
        <v>718</v>
      </c>
      <c r="E51" s="82">
        <v>726</v>
      </c>
      <c r="F51" s="82">
        <v>349</v>
      </c>
      <c r="G51" s="82">
        <v>327</v>
      </c>
      <c r="H51" s="82">
        <v>287</v>
      </c>
      <c r="I51" s="82">
        <v>310</v>
      </c>
      <c r="J51" s="82">
        <v>0.4417721518987342</v>
      </c>
      <c r="K51" s="82">
        <v>0.40977443609022557</v>
      </c>
      <c r="L51" s="82">
        <v>0.39972144846796659</v>
      </c>
      <c r="M51" s="82">
        <v>0.42699724517906334</v>
      </c>
      <c r="N51" s="82">
        <v>0.41760624457935819</v>
      </c>
      <c r="O51" s="82">
        <v>0.41213202497769846</v>
      </c>
    </row>
    <row r="52" spans="1:15">
      <c r="A52" s="82" t="s">
        <v>152</v>
      </c>
      <c r="B52" s="82">
        <v>734</v>
      </c>
      <c r="C52" s="82">
        <v>789</v>
      </c>
      <c r="D52" s="82">
        <v>748</v>
      </c>
      <c r="E52" s="82">
        <v>831</v>
      </c>
      <c r="F52" s="82">
        <v>278</v>
      </c>
      <c r="G52" s="82">
        <v>250</v>
      </c>
      <c r="H52" s="82">
        <v>255</v>
      </c>
      <c r="I52" s="82">
        <v>255</v>
      </c>
      <c r="J52" s="82">
        <v>0.37874659400544958</v>
      </c>
      <c r="K52" s="82">
        <v>0.31685678073510776</v>
      </c>
      <c r="L52" s="82">
        <v>0.34090909090909088</v>
      </c>
      <c r="M52" s="82">
        <v>0.30685920577617326</v>
      </c>
      <c r="N52" s="82">
        <v>0.34478203434610305</v>
      </c>
      <c r="O52" s="82">
        <v>0.32094594594594594</v>
      </c>
    </row>
    <row r="53" spans="1:15">
      <c r="A53" s="82" t="s">
        <v>153</v>
      </c>
      <c r="B53" s="82">
        <v>2035</v>
      </c>
      <c r="C53" s="82">
        <v>2205</v>
      </c>
      <c r="D53" s="82">
        <v>1924</v>
      </c>
      <c r="E53" s="82">
        <v>2189</v>
      </c>
      <c r="F53" s="82">
        <v>809</v>
      </c>
      <c r="G53" s="82">
        <v>976</v>
      </c>
      <c r="H53" s="82">
        <v>877</v>
      </c>
      <c r="I53" s="82">
        <v>921</v>
      </c>
      <c r="J53" s="82">
        <v>0.39754299754299754</v>
      </c>
      <c r="K53" s="82">
        <v>0.44263038548752837</v>
      </c>
      <c r="L53" s="82">
        <v>0.45582120582120583</v>
      </c>
      <c r="M53" s="82">
        <v>0.42074006395614438</v>
      </c>
      <c r="N53" s="82">
        <v>0.43186242699545752</v>
      </c>
      <c r="O53" s="82">
        <v>0.4390629946185502</v>
      </c>
    </row>
    <row r="54" spans="1:15">
      <c r="A54" s="82" t="s">
        <v>154</v>
      </c>
      <c r="C54" s="82">
        <v>2403</v>
      </c>
      <c r="D54" s="82">
        <v>2105</v>
      </c>
      <c r="E54" s="82">
        <v>1636</v>
      </c>
      <c r="G54" s="82">
        <v>941</v>
      </c>
      <c r="H54" s="82">
        <v>855</v>
      </c>
      <c r="I54" s="82">
        <v>655</v>
      </c>
      <c r="K54" s="82">
        <v>0.39159384103204326</v>
      </c>
      <c r="L54" s="82">
        <v>0.40617577197149646</v>
      </c>
      <c r="M54" s="82">
        <v>0.40036674816625917</v>
      </c>
      <c r="N54" s="82">
        <v>0.39840283939662824</v>
      </c>
      <c r="O54" s="82">
        <v>0.39892578125</v>
      </c>
    </row>
    <row r="55" spans="1:15">
      <c r="A55" s="82" t="s">
        <v>155</v>
      </c>
      <c r="B55" s="82">
        <v>1994</v>
      </c>
      <c r="C55" s="82">
        <v>2038</v>
      </c>
      <c r="D55" s="82">
        <v>2278</v>
      </c>
      <c r="E55" s="82">
        <v>2080</v>
      </c>
      <c r="F55" s="82">
        <v>786</v>
      </c>
      <c r="G55" s="82">
        <v>783</v>
      </c>
      <c r="H55" s="82">
        <v>962</v>
      </c>
      <c r="I55" s="82">
        <v>885</v>
      </c>
      <c r="J55" s="82">
        <v>0.39418254764292876</v>
      </c>
      <c r="K55" s="82">
        <v>0.38420019627085378</v>
      </c>
      <c r="L55" s="82">
        <v>0.42230026338893767</v>
      </c>
      <c r="M55" s="82">
        <v>0.42548076923076922</v>
      </c>
      <c r="N55" s="82">
        <v>0.40110935023771793</v>
      </c>
      <c r="O55" s="82">
        <v>0.41119449656035023</v>
      </c>
    </row>
    <row r="56" spans="1:15">
      <c r="A56" s="82" t="s">
        <v>156</v>
      </c>
      <c r="B56" s="82">
        <v>742</v>
      </c>
      <c r="D56" s="82">
        <v>909</v>
      </c>
      <c r="E56" s="82">
        <v>1218</v>
      </c>
      <c r="F56" s="82">
        <v>302</v>
      </c>
      <c r="H56" s="82">
        <v>423</v>
      </c>
      <c r="I56" s="82">
        <v>550</v>
      </c>
      <c r="J56" s="82">
        <v>0.40700808625336926</v>
      </c>
      <c r="L56" s="82">
        <v>0.46534653465346537</v>
      </c>
      <c r="M56" s="82">
        <v>0.45155993431855501</v>
      </c>
      <c r="N56" s="82">
        <v>0.43912780133252577</v>
      </c>
      <c r="O56" s="82">
        <v>0.45745181006111896</v>
      </c>
    </row>
    <row r="57" spans="1:15">
      <c r="A57" s="82" t="s">
        <v>39</v>
      </c>
      <c r="B57" s="82">
        <v>2801</v>
      </c>
      <c r="C57" s="82">
        <v>3038</v>
      </c>
      <c r="D57" s="82">
        <v>3370</v>
      </c>
      <c r="E57" s="82">
        <v>3967</v>
      </c>
      <c r="F57" s="82">
        <v>1366</v>
      </c>
      <c r="G57" s="82">
        <v>1411</v>
      </c>
      <c r="H57" s="82">
        <v>1543</v>
      </c>
      <c r="I57" s="82">
        <v>1722</v>
      </c>
      <c r="J57" s="82">
        <v>0.48768297036772579</v>
      </c>
      <c r="K57" s="82">
        <v>0.46445029624753126</v>
      </c>
      <c r="L57" s="82">
        <v>0.45786350148367955</v>
      </c>
      <c r="M57" s="82">
        <v>0.4340811696496093</v>
      </c>
      <c r="N57" s="82">
        <v>0.46910630904549899</v>
      </c>
      <c r="O57" s="82">
        <v>0.45069879518072287</v>
      </c>
    </row>
    <row r="58" spans="1:15">
      <c r="A58" s="82" t="s">
        <v>157</v>
      </c>
      <c r="B58" s="82">
        <v>6258</v>
      </c>
      <c r="C58" s="82">
        <v>6059</v>
      </c>
      <c r="D58" s="82">
        <v>6198</v>
      </c>
      <c r="E58" s="82">
        <v>6052</v>
      </c>
      <c r="F58" s="82">
        <v>4351</v>
      </c>
      <c r="G58" s="82">
        <v>4327</v>
      </c>
      <c r="H58" s="82">
        <v>4559</v>
      </c>
      <c r="I58" s="82">
        <v>4469</v>
      </c>
      <c r="J58" s="82">
        <v>0.69527005433045697</v>
      </c>
      <c r="K58" s="82">
        <v>0.71414424822577982</v>
      </c>
      <c r="L58" s="82">
        <v>0.73555985801871571</v>
      </c>
      <c r="M58" s="82">
        <v>0.73843357567746204</v>
      </c>
      <c r="N58" s="82">
        <v>0.71493383742911154</v>
      </c>
      <c r="O58" s="82">
        <v>0.72942268829537382</v>
      </c>
    </row>
    <row r="59" spans="1:15">
      <c r="A59" s="82" t="s">
        <v>158</v>
      </c>
      <c r="B59" s="82">
        <v>2161</v>
      </c>
      <c r="C59" s="82">
        <v>2191</v>
      </c>
      <c r="D59" s="82">
        <v>2210</v>
      </c>
      <c r="E59" s="82">
        <v>2454</v>
      </c>
      <c r="F59" s="82">
        <v>1317</v>
      </c>
      <c r="G59" s="82">
        <v>1394</v>
      </c>
      <c r="H59" s="82">
        <v>1402</v>
      </c>
      <c r="I59" s="82">
        <v>1582</v>
      </c>
      <c r="J59" s="82">
        <v>0.60944007403979639</v>
      </c>
      <c r="K59" s="82">
        <v>0.6362391602008215</v>
      </c>
      <c r="L59" s="82">
        <v>0.63438914027149318</v>
      </c>
      <c r="M59" s="82">
        <v>0.64466177669111657</v>
      </c>
      <c r="N59" s="82">
        <v>0.6267906126181042</v>
      </c>
      <c r="O59" s="82">
        <v>0.63865791393143689</v>
      </c>
    </row>
    <row r="60" spans="1:15">
      <c r="A60" s="82" t="s">
        <v>414</v>
      </c>
    </row>
    <row r="61" spans="1:15">
      <c r="A61" s="82" t="s">
        <v>159</v>
      </c>
      <c r="B61" s="82">
        <v>2275</v>
      </c>
      <c r="C61" s="82">
        <v>2224</v>
      </c>
      <c r="D61" s="82">
        <v>2572</v>
      </c>
      <c r="E61" s="82">
        <v>2415</v>
      </c>
      <c r="F61" s="82">
        <v>1756</v>
      </c>
      <c r="G61" s="82">
        <v>1761</v>
      </c>
      <c r="H61" s="82">
        <v>2051</v>
      </c>
      <c r="I61" s="82">
        <v>1906</v>
      </c>
      <c r="J61" s="82">
        <v>0.77186813186813186</v>
      </c>
      <c r="K61" s="82">
        <v>0.79181654676258995</v>
      </c>
      <c r="L61" s="82">
        <v>0.79743390357698285</v>
      </c>
      <c r="M61" s="82">
        <v>0.78923395445134581</v>
      </c>
      <c r="N61" s="82">
        <v>0.78744166313109887</v>
      </c>
      <c r="O61" s="82">
        <v>0.79295520732214675</v>
      </c>
    </row>
    <row r="62" spans="1:15">
      <c r="A62" s="82" t="s">
        <v>160</v>
      </c>
      <c r="B62" s="82">
        <v>2597</v>
      </c>
      <c r="C62" s="82">
        <v>2735</v>
      </c>
      <c r="D62" s="82">
        <v>2982</v>
      </c>
      <c r="E62" s="82">
        <v>3123</v>
      </c>
      <c r="F62" s="82">
        <v>1180</v>
      </c>
      <c r="G62" s="82">
        <v>1295</v>
      </c>
      <c r="H62" s="82">
        <v>1342</v>
      </c>
      <c r="I62" s="82">
        <v>1453</v>
      </c>
      <c r="J62" s="82">
        <v>0.4543704274162495</v>
      </c>
      <c r="K62" s="82">
        <v>0.47349177330895797</v>
      </c>
      <c r="L62" s="82">
        <v>0.45003353454057682</v>
      </c>
      <c r="M62" s="82">
        <v>0.46525776496958055</v>
      </c>
      <c r="N62" s="82">
        <v>0.45910512388741881</v>
      </c>
      <c r="O62" s="82">
        <v>0.46266968325791857</v>
      </c>
    </row>
    <row r="63" spans="1:15">
      <c r="A63" s="82" t="s">
        <v>161</v>
      </c>
      <c r="B63" s="82">
        <v>2469</v>
      </c>
      <c r="C63" s="82">
        <v>1920</v>
      </c>
      <c r="D63" s="82">
        <v>2272</v>
      </c>
      <c r="E63" s="82">
        <v>2325</v>
      </c>
      <c r="F63" s="82">
        <v>1090</v>
      </c>
      <c r="G63" s="82">
        <v>956</v>
      </c>
      <c r="H63" s="82">
        <v>1094</v>
      </c>
      <c r="I63" s="82">
        <v>1100</v>
      </c>
      <c r="J63" s="82">
        <v>0.44147428108545972</v>
      </c>
      <c r="K63" s="82">
        <v>0.49791666666666667</v>
      </c>
      <c r="L63" s="82">
        <v>0.48151408450704225</v>
      </c>
      <c r="M63" s="82">
        <v>0.4731182795698925</v>
      </c>
      <c r="N63" s="82">
        <v>0.47140069058699896</v>
      </c>
      <c r="O63" s="82">
        <v>0.48335123523093448</v>
      </c>
    </row>
    <row r="64" spans="1:15">
      <c r="A64" s="82" t="s">
        <v>162</v>
      </c>
    </row>
    <row r="65" spans="1:15">
      <c r="A65" s="82" t="s">
        <v>163</v>
      </c>
      <c r="B65" s="82">
        <v>850</v>
      </c>
      <c r="C65" s="82">
        <v>1022</v>
      </c>
      <c r="D65" s="82">
        <v>1132</v>
      </c>
      <c r="E65" s="82">
        <v>1127</v>
      </c>
      <c r="F65" s="82">
        <v>309</v>
      </c>
      <c r="G65" s="82">
        <v>304</v>
      </c>
      <c r="H65" s="82">
        <v>315</v>
      </c>
      <c r="I65" s="82">
        <v>313</v>
      </c>
      <c r="J65" s="82">
        <v>0.36352941176470588</v>
      </c>
      <c r="K65" s="82">
        <v>0.29745596868884538</v>
      </c>
      <c r="L65" s="82">
        <v>0.2782685512367491</v>
      </c>
      <c r="M65" s="82">
        <v>0.27772848269742678</v>
      </c>
      <c r="N65" s="82">
        <v>0.30892143808255657</v>
      </c>
      <c r="O65" s="82">
        <v>0.28405973788479122</v>
      </c>
    </row>
    <row r="66" spans="1:15">
      <c r="A66" s="82" t="s">
        <v>164</v>
      </c>
      <c r="B66" s="82">
        <v>2868</v>
      </c>
      <c r="C66" s="82">
        <v>3270</v>
      </c>
      <c r="D66" s="82">
        <v>3324</v>
      </c>
      <c r="E66" s="82">
        <v>3407</v>
      </c>
      <c r="F66" s="82">
        <v>1607</v>
      </c>
      <c r="G66" s="82">
        <v>1987</v>
      </c>
      <c r="H66" s="82">
        <v>2030</v>
      </c>
      <c r="I66" s="82">
        <v>2157</v>
      </c>
      <c r="J66" s="82">
        <v>0.56032078103207805</v>
      </c>
      <c r="K66" s="82">
        <v>0.60764525993883789</v>
      </c>
      <c r="L66" s="82">
        <v>0.6107099879663056</v>
      </c>
      <c r="M66" s="82">
        <v>0.63310830642794247</v>
      </c>
      <c r="N66" s="82">
        <v>0.59437751004016059</v>
      </c>
      <c r="O66" s="82">
        <v>0.61733826617338261</v>
      </c>
    </row>
    <row r="67" spans="1:15">
      <c r="A67" s="82" t="s">
        <v>165</v>
      </c>
      <c r="B67" s="82">
        <v>1542</v>
      </c>
      <c r="C67" s="82">
        <v>787</v>
      </c>
      <c r="D67" s="82">
        <v>983</v>
      </c>
      <c r="E67" s="82">
        <v>909</v>
      </c>
      <c r="F67" s="82">
        <v>396</v>
      </c>
      <c r="G67" s="82">
        <v>265</v>
      </c>
      <c r="H67" s="82">
        <v>304</v>
      </c>
      <c r="I67" s="82">
        <v>264</v>
      </c>
      <c r="J67" s="82">
        <v>0.25680933852140075</v>
      </c>
      <c r="K67" s="82">
        <v>0.33672172808132145</v>
      </c>
      <c r="L67" s="82">
        <v>0.30925737538148523</v>
      </c>
      <c r="M67" s="82">
        <v>0.29042904290429045</v>
      </c>
      <c r="N67" s="82">
        <v>0.29136473429951693</v>
      </c>
      <c r="O67" s="82">
        <v>0.31093691675998508</v>
      </c>
    </row>
    <row r="68" spans="1:15">
      <c r="A68" s="82" t="s">
        <v>166</v>
      </c>
      <c r="B68" s="82">
        <v>3097</v>
      </c>
      <c r="C68" s="82">
        <v>3088</v>
      </c>
      <c r="D68" s="82">
        <v>2824</v>
      </c>
      <c r="E68" s="82">
        <v>3167</v>
      </c>
      <c r="F68" s="82">
        <v>2168</v>
      </c>
      <c r="G68" s="82">
        <v>2130</v>
      </c>
      <c r="H68" s="82">
        <v>2005</v>
      </c>
      <c r="I68" s="82">
        <v>2249</v>
      </c>
      <c r="J68" s="82">
        <v>0.7000322893122376</v>
      </c>
      <c r="K68" s="82">
        <v>0.68976683937823835</v>
      </c>
      <c r="L68" s="82">
        <v>0.70998583569405094</v>
      </c>
      <c r="M68" s="82">
        <v>0.71013577518155979</v>
      </c>
      <c r="N68" s="82">
        <v>0.69963369963369959</v>
      </c>
      <c r="O68" s="82">
        <v>0.70316114109483419</v>
      </c>
    </row>
    <row r="69" spans="1:15">
      <c r="A69" s="82" t="s">
        <v>167</v>
      </c>
      <c r="B69" s="82">
        <v>2083</v>
      </c>
      <c r="C69" s="82">
        <v>1974</v>
      </c>
      <c r="D69" s="82">
        <v>1813</v>
      </c>
      <c r="E69" s="82">
        <v>1622</v>
      </c>
      <c r="F69" s="82">
        <v>916</v>
      </c>
      <c r="G69" s="82">
        <v>806</v>
      </c>
      <c r="H69" s="82">
        <v>806</v>
      </c>
      <c r="I69" s="82">
        <v>698</v>
      </c>
      <c r="J69" s="82">
        <v>0.4397503600576092</v>
      </c>
      <c r="K69" s="82">
        <v>0.40830800405268491</v>
      </c>
      <c r="L69" s="82">
        <v>0.4445670159955874</v>
      </c>
      <c r="M69" s="82">
        <v>0.43033292231812575</v>
      </c>
      <c r="N69" s="82">
        <v>0.43066439522998295</v>
      </c>
      <c r="O69" s="82">
        <v>0.42706600110926235</v>
      </c>
    </row>
    <row r="70" spans="1:15">
      <c r="A70" s="82" t="s">
        <v>168</v>
      </c>
      <c r="B70" s="82">
        <v>2666</v>
      </c>
      <c r="C70" s="82">
        <v>2847</v>
      </c>
      <c r="D70" s="82">
        <v>2645</v>
      </c>
      <c r="E70" s="82">
        <v>2462</v>
      </c>
      <c r="F70" s="82">
        <v>1339</v>
      </c>
      <c r="G70" s="82">
        <v>1482</v>
      </c>
      <c r="H70" s="82">
        <v>1421</v>
      </c>
      <c r="I70" s="82">
        <v>1286</v>
      </c>
      <c r="J70" s="82">
        <v>0.50225056264066015</v>
      </c>
      <c r="K70" s="82">
        <v>0.52054794520547942</v>
      </c>
      <c r="L70" s="82">
        <v>0.53724007561436671</v>
      </c>
      <c r="M70" s="82">
        <v>0.52233956133225024</v>
      </c>
      <c r="N70" s="82">
        <v>0.51998038734984064</v>
      </c>
      <c r="O70" s="82">
        <v>0.52665325622328385</v>
      </c>
    </row>
    <row r="71" spans="1:15">
      <c r="A71" s="82" t="s">
        <v>169</v>
      </c>
      <c r="B71" s="82">
        <v>6987</v>
      </c>
      <c r="C71" s="82">
        <v>6739</v>
      </c>
      <c r="D71" s="82">
        <v>6300</v>
      </c>
      <c r="E71" s="82">
        <v>6903</v>
      </c>
      <c r="F71" s="82">
        <v>5072</v>
      </c>
      <c r="G71" s="82">
        <v>4953</v>
      </c>
      <c r="H71" s="82">
        <v>4489</v>
      </c>
      <c r="I71" s="82">
        <v>4973</v>
      </c>
      <c r="J71" s="82">
        <v>0.72591956490625442</v>
      </c>
      <c r="K71" s="82">
        <v>0.73497551565514174</v>
      </c>
      <c r="L71" s="82">
        <v>0.71253968253968258</v>
      </c>
      <c r="M71" s="82">
        <v>0.72041141532666952</v>
      </c>
      <c r="N71" s="82">
        <v>0.72475781484070712</v>
      </c>
      <c r="O71" s="82">
        <v>0.72284625413699732</v>
      </c>
    </row>
    <row r="72" spans="1:15">
      <c r="A72" s="82" t="s">
        <v>42</v>
      </c>
      <c r="B72" s="82">
        <v>2235</v>
      </c>
      <c r="C72" s="82">
        <v>2336</v>
      </c>
      <c r="D72" s="82">
        <v>2294</v>
      </c>
      <c r="E72" s="82">
        <v>2396</v>
      </c>
      <c r="F72" s="82">
        <v>728</v>
      </c>
      <c r="G72" s="82">
        <v>792</v>
      </c>
      <c r="H72" s="82">
        <v>805</v>
      </c>
      <c r="I72" s="82">
        <v>778</v>
      </c>
      <c r="J72" s="82">
        <v>0.32572706935123041</v>
      </c>
      <c r="K72" s="82">
        <v>0.33904109589041098</v>
      </c>
      <c r="L72" s="82">
        <v>0.35091543156059285</v>
      </c>
      <c r="M72" s="82">
        <v>0.32470784641068445</v>
      </c>
      <c r="N72" s="82">
        <v>0.33867443554260745</v>
      </c>
      <c r="O72" s="82">
        <v>0.33803017364076288</v>
      </c>
    </row>
    <row r="73" spans="1:15">
      <c r="A73" s="82" t="s">
        <v>170</v>
      </c>
      <c r="B73" s="82">
        <v>4167</v>
      </c>
      <c r="C73" s="82">
        <v>3860</v>
      </c>
      <c r="D73" s="82">
        <v>3674</v>
      </c>
      <c r="E73" s="82">
        <v>3737</v>
      </c>
      <c r="F73" s="82">
        <v>2807</v>
      </c>
      <c r="G73" s="82">
        <v>2676</v>
      </c>
      <c r="H73" s="82">
        <v>2580</v>
      </c>
      <c r="I73" s="82">
        <v>2523</v>
      </c>
      <c r="J73" s="82">
        <v>0.67362610991120708</v>
      </c>
      <c r="K73" s="82">
        <v>0.69326424870466319</v>
      </c>
      <c r="L73" s="82">
        <v>0.70223189983669021</v>
      </c>
      <c r="M73" s="82">
        <v>0.67514048702167517</v>
      </c>
      <c r="N73" s="82">
        <v>0.68908640287154943</v>
      </c>
      <c r="O73" s="82">
        <v>0.6901783337769497</v>
      </c>
    </row>
    <row r="74" spans="1:15">
      <c r="A74" s="82" t="s">
        <v>171</v>
      </c>
      <c r="B74" s="82">
        <v>1014</v>
      </c>
      <c r="C74" s="82">
        <v>883</v>
      </c>
      <c r="D74" s="82">
        <v>995</v>
      </c>
      <c r="E74" s="82">
        <v>1131</v>
      </c>
      <c r="F74" s="82">
        <v>431</v>
      </c>
      <c r="G74" s="82">
        <v>418</v>
      </c>
      <c r="H74" s="82">
        <v>401</v>
      </c>
      <c r="I74" s="82">
        <v>453</v>
      </c>
      <c r="J74" s="82">
        <v>0.42504930966469429</v>
      </c>
      <c r="K74" s="82">
        <v>0.47338618346545869</v>
      </c>
      <c r="L74" s="82">
        <v>0.40301507537688441</v>
      </c>
      <c r="M74" s="82">
        <v>0.40053050397877982</v>
      </c>
      <c r="N74" s="82">
        <v>0.43222683264177042</v>
      </c>
      <c r="O74" s="82">
        <v>0.42273180458624127</v>
      </c>
    </row>
    <row r="75" spans="1:15">
      <c r="A75" s="82" t="s">
        <v>415</v>
      </c>
      <c r="E75" s="82">
        <v>1120</v>
      </c>
      <c r="I75" s="82">
        <v>353</v>
      </c>
      <c r="M75" s="82">
        <v>0.31517857142857142</v>
      </c>
      <c r="O75" s="82">
        <v>0.31517857142857142</v>
      </c>
    </row>
    <row r="76" spans="1:15">
      <c r="A76" s="82" t="s">
        <v>172</v>
      </c>
      <c r="B76" s="82">
        <v>3283</v>
      </c>
      <c r="C76" s="82">
        <v>3386</v>
      </c>
      <c r="D76" s="82">
        <v>3281</v>
      </c>
      <c r="E76" s="82">
        <v>3796</v>
      </c>
      <c r="F76" s="82">
        <v>2704</v>
      </c>
      <c r="G76" s="82">
        <v>2753</v>
      </c>
      <c r="H76" s="82">
        <v>2706</v>
      </c>
      <c r="I76" s="82">
        <v>3090</v>
      </c>
      <c r="J76" s="82">
        <v>0.82363691745354861</v>
      </c>
      <c r="K76" s="82">
        <v>0.8130537507383343</v>
      </c>
      <c r="L76" s="82">
        <v>0.82474855227064914</v>
      </c>
      <c r="M76" s="82">
        <v>0.81401475237091681</v>
      </c>
      <c r="N76" s="82">
        <v>0.82040201005025126</v>
      </c>
      <c r="O76" s="82">
        <v>0.81706967408964926</v>
      </c>
    </row>
    <row r="77" spans="1:15">
      <c r="A77" s="82" t="s">
        <v>173</v>
      </c>
      <c r="B77" s="82">
        <v>3338</v>
      </c>
      <c r="C77" s="82">
        <v>3098</v>
      </c>
      <c r="D77" s="82">
        <v>3282</v>
      </c>
      <c r="E77" s="82">
        <v>3105</v>
      </c>
      <c r="F77" s="82">
        <v>1933</v>
      </c>
      <c r="G77" s="82">
        <v>1952</v>
      </c>
      <c r="H77" s="82">
        <v>1942</v>
      </c>
      <c r="I77" s="82">
        <v>1724</v>
      </c>
      <c r="J77" s="82">
        <v>0.57908927501497898</v>
      </c>
      <c r="K77" s="82">
        <v>0.63008392511297606</v>
      </c>
      <c r="L77" s="82">
        <v>0.59171237050578918</v>
      </c>
      <c r="M77" s="82">
        <v>0.5552334943639291</v>
      </c>
      <c r="N77" s="82">
        <v>0.59960897303972016</v>
      </c>
      <c r="O77" s="82">
        <v>0.59230363732208746</v>
      </c>
    </row>
    <row r="78" spans="1:15">
      <c r="A78" s="82" t="s">
        <v>174</v>
      </c>
      <c r="B78" s="82">
        <v>1317</v>
      </c>
      <c r="C78" s="82">
        <v>1311</v>
      </c>
      <c r="D78" s="82">
        <v>1254</v>
      </c>
      <c r="E78" s="82">
        <v>1388</v>
      </c>
      <c r="F78" s="82">
        <v>573</v>
      </c>
      <c r="G78" s="82">
        <v>593</v>
      </c>
      <c r="H78" s="82">
        <v>593</v>
      </c>
      <c r="I78" s="82">
        <v>679</v>
      </c>
      <c r="J78" s="82">
        <v>0.43507972665148065</v>
      </c>
      <c r="K78" s="82">
        <v>0.45232646834477497</v>
      </c>
      <c r="L78" s="82">
        <v>0.47288676236044658</v>
      </c>
      <c r="M78" s="82">
        <v>0.48919308357348701</v>
      </c>
      <c r="N78" s="82">
        <v>0.45311695002575991</v>
      </c>
      <c r="O78" s="82">
        <v>0.47179357450037945</v>
      </c>
    </row>
    <row r="79" spans="1:15">
      <c r="A79" s="82" t="s">
        <v>175</v>
      </c>
      <c r="C79" s="82">
        <v>2074</v>
      </c>
      <c r="D79" s="82">
        <v>1658</v>
      </c>
      <c r="E79" s="82">
        <v>2083</v>
      </c>
      <c r="G79" s="82">
        <v>793</v>
      </c>
      <c r="H79" s="82">
        <v>682</v>
      </c>
      <c r="I79" s="82">
        <v>845</v>
      </c>
      <c r="K79" s="82">
        <v>0.38235294117647056</v>
      </c>
      <c r="L79" s="82">
        <v>0.41133896260554886</v>
      </c>
      <c r="M79" s="82">
        <v>0.40566490638502162</v>
      </c>
      <c r="N79" s="82">
        <v>0.39523043944265807</v>
      </c>
      <c r="O79" s="82">
        <v>0.39896818572656922</v>
      </c>
    </row>
    <row r="80" spans="1:15">
      <c r="A80" s="82" t="s">
        <v>176</v>
      </c>
      <c r="B80" s="82">
        <v>3640</v>
      </c>
      <c r="C80" s="82">
        <v>3746</v>
      </c>
      <c r="F80" s="82">
        <v>1786</v>
      </c>
      <c r="G80" s="82">
        <v>1837</v>
      </c>
      <c r="J80" s="82">
        <v>0.49065934065934064</v>
      </c>
      <c r="K80" s="82">
        <v>0.49038974906567007</v>
      </c>
      <c r="N80" s="82">
        <v>0.49052261034389383</v>
      </c>
      <c r="O80" s="82">
        <v>0.49038974906567007</v>
      </c>
    </row>
    <row r="81" spans="1:15">
      <c r="A81" s="82" t="s">
        <v>177</v>
      </c>
      <c r="D81" s="82">
        <v>3841</v>
      </c>
      <c r="E81" s="82">
        <v>3727</v>
      </c>
      <c r="H81" s="82">
        <v>1921</v>
      </c>
      <c r="I81" s="82">
        <v>1852</v>
      </c>
      <c r="L81" s="82">
        <v>0.50013017443374119</v>
      </c>
      <c r="M81" s="82">
        <v>0.49691440837134426</v>
      </c>
      <c r="N81" s="82">
        <v>0.50013017443374119</v>
      </c>
      <c r="O81" s="82">
        <v>0.49854651162790697</v>
      </c>
    </row>
    <row r="82" spans="1:15">
      <c r="A82" s="82" t="s">
        <v>178</v>
      </c>
      <c r="B82" s="82">
        <v>1240</v>
      </c>
      <c r="C82" s="82">
        <v>1362</v>
      </c>
      <c r="D82" s="82">
        <v>1599</v>
      </c>
      <c r="E82" s="82">
        <v>1605</v>
      </c>
      <c r="F82" s="82">
        <v>400</v>
      </c>
      <c r="G82" s="82">
        <v>407</v>
      </c>
      <c r="H82" s="82">
        <v>464</v>
      </c>
      <c r="I82" s="82">
        <v>503</v>
      </c>
      <c r="J82" s="82">
        <v>0.32258064516129031</v>
      </c>
      <c r="K82" s="82">
        <v>0.2988252569750367</v>
      </c>
      <c r="L82" s="82">
        <v>0.29018136335209505</v>
      </c>
      <c r="M82" s="82">
        <v>0.31339563862928349</v>
      </c>
      <c r="N82" s="82">
        <v>0.30254701261604378</v>
      </c>
      <c r="O82" s="82">
        <v>0.30091984231274638</v>
      </c>
    </row>
    <row r="83" spans="1:15">
      <c r="A83" s="82" t="s">
        <v>179</v>
      </c>
      <c r="B83" s="82">
        <v>492</v>
      </c>
      <c r="C83" s="82">
        <v>553</v>
      </c>
      <c r="D83" s="82">
        <v>530</v>
      </c>
      <c r="E83" s="82">
        <v>670</v>
      </c>
      <c r="F83" s="82">
        <v>79</v>
      </c>
      <c r="G83" s="82">
        <v>79</v>
      </c>
      <c r="H83" s="82">
        <v>84</v>
      </c>
      <c r="I83" s="82">
        <v>86</v>
      </c>
      <c r="J83" s="82">
        <v>0.16056910569105692</v>
      </c>
      <c r="K83" s="82">
        <v>0.14285714285714285</v>
      </c>
      <c r="L83" s="82">
        <v>0.15849056603773584</v>
      </c>
      <c r="M83" s="82">
        <v>0.12835820895522387</v>
      </c>
      <c r="N83" s="82">
        <v>0.15365079365079365</v>
      </c>
      <c r="O83" s="82">
        <v>0.14204221334854536</v>
      </c>
    </row>
    <row r="84" spans="1:15">
      <c r="A84" s="82" t="s">
        <v>180</v>
      </c>
    </row>
    <row r="85" spans="1:15">
      <c r="A85" s="82" t="s">
        <v>416</v>
      </c>
    </row>
    <row r="86" spans="1:15">
      <c r="A86" s="82" t="s">
        <v>181</v>
      </c>
    </row>
    <row r="87" spans="1:15">
      <c r="A87" s="82" t="s">
        <v>182</v>
      </c>
      <c r="B87" s="82">
        <v>5170</v>
      </c>
      <c r="C87" s="82">
        <v>5359</v>
      </c>
      <c r="D87" s="82">
        <v>5692</v>
      </c>
      <c r="E87" s="82">
        <v>4966</v>
      </c>
      <c r="F87" s="82">
        <v>3138</v>
      </c>
      <c r="G87" s="82">
        <v>3258</v>
      </c>
      <c r="H87" s="82">
        <v>3448</v>
      </c>
      <c r="I87" s="82">
        <v>3080</v>
      </c>
      <c r="J87" s="82">
        <v>0.60696324951644098</v>
      </c>
      <c r="K87" s="82">
        <v>0.60794924426198915</v>
      </c>
      <c r="L87" s="82">
        <v>0.60576247364722413</v>
      </c>
      <c r="M87" s="82">
        <v>0.62021747885622236</v>
      </c>
      <c r="N87" s="82">
        <v>0.60686764071265642</v>
      </c>
      <c r="O87" s="82">
        <v>0.61097583817194234</v>
      </c>
    </row>
    <row r="88" spans="1:15">
      <c r="A88" s="82" t="s">
        <v>183</v>
      </c>
      <c r="B88" s="82">
        <v>1936</v>
      </c>
      <c r="C88" s="82">
        <v>1948</v>
      </c>
      <c r="D88" s="82">
        <v>1644</v>
      </c>
      <c r="E88" s="82">
        <v>1653</v>
      </c>
      <c r="F88" s="82">
        <v>914</v>
      </c>
      <c r="G88" s="82">
        <v>887</v>
      </c>
      <c r="H88" s="82">
        <v>786</v>
      </c>
      <c r="I88" s="82">
        <v>796</v>
      </c>
      <c r="J88" s="82">
        <v>0.47210743801652894</v>
      </c>
      <c r="K88" s="82">
        <v>0.45533880903490759</v>
      </c>
      <c r="L88" s="82">
        <v>0.47810218978102192</v>
      </c>
      <c r="M88" s="82">
        <v>0.48154869933454325</v>
      </c>
      <c r="N88" s="82">
        <v>0.46798118668596239</v>
      </c>
      <c r="O88" s="82">
        <v>0.47073403241182077</v>
      </c>
    </row>
    <row r="89" spans="1:15">
      <c r="A89" s="82" t="s">
        <v>184</v>
      </c>
      <c r="B89" s="82">
        <v>1852</v>
      </c>
      <c r="C89" s="82">
        <v>1905</v>
      </c>
      <c r="D89" s="82">
        <v>1760</v>
      </c>
      <c r="E89" s="82">
        <v>1678</v>
      </c>
      <c r="F89" s="82">
        <v>821</v>
      </c>
      <c r="G89" s="82">
        <v>859</v>
      </c>
      <c r="H89" s="82">
        <v>802</v>
      </c>
      <c r="I89" s="82">
        <v>747</v>
      </c>
      <c r="J89" s="82">
        <v>0.44330453563714906</v>
      </c>
      <c r="K89" s="82">
        <v>0.45091863517060365</v>
      </c>
      <c r="L89" s="82">
        <v>0.45568181818181819</v>
      </c>
      <c r="M89" s="82">
        <v>0.44517282479141834</v>
      </c>
      <c r="N89" s="82">
        <v>0.44988218234547761</v>
      </c>
      <c r="O89" s="82">
        <v>0.45068313681452365</v>
      </c>
    </row>
    <row r="90" spans="1:15">
      <c r="A90" s="82" t="s">
        <v>185</v>
      </c>
    </row>
    <row r="91" spans="1:15">
      <c r="A91" s="82" t="s">
        <v>186</v>
      </c>
    </row>
    <row r="92" spans="1:15">
      <c r="A92" s="82" t="s">
        <v>45</v>
      </c>
      <c r="C92" s="82">
        <v>44</v>
      </c>
      <c r="D92" s="82">
        <v>50</v>
      </c>
      <c r="E92" s="82">
        <v>58</v>
      </c>
      <c r="G92" s="82">
        <v>6</v>
      </c>
      <c r="H92" s="82">
        <v>13</v>
      </c>
      <c r="I92" s="82">
        <v>17</v>
      </c>
      <c r="K92" s="82">
        <v>0.13636363636363635</v>
      </c>
      <c r="L92" s="82">
        <v>0.26</v>
      </c>
      <c r="M92" s="82">
        <v>0.29310344827586204</v>
      </c>
      <c r="N92" s="82">
        <v>0.20212765957446807</v>
      </c>
      <c r="O92" s="82">
        <v>0.23684210526315788</v>
      </c>
    </row>
    <row r="93" spans="1:15">
      <c r="A93" s="82" t="s">
        <v>187</v>
      </c>
      <c r="B93" s="82">
        <v>3614</v>
      </c>
      <c r="C93" s="82">
        <v>3362</v>
      </c>
      <c r="D93" s="82">
        <v>3475</v>
      </c>
      <c r="E93" s="82">
        <v>3150</v>
      </c>
      <c r="F93" s="82">
        <v>2918</v>
      </c>
      <c r="G93" s="82">
        <v>2783</v>
      </c>
      <c r="H93" s="82">
        <v>2788</v>
      </c>
      <c r="I93" s="82">
        <v>2567</v>
      </c>
      <c r="J93" s="82">
        <v>0.8074156059767571</v>
      </c>
      <c r="K93" s="82">
        <v>0.82778108268887562</v>
      </c>
      <c r="L93" s="82">
        <v>0.80230215827338125</v>
      </c>
      <c r="M93" s="82">
        <v>0.81492063492063493</v>
      </c>
      <c r="N93" s="82">
        <v>0.81226676873026504</v>
      </c>
      <c r="O93" s="82">
        <v>0.81485931711224591</v>
      </c>
    </row>
    <row r="94" spans="1:15">
      <c r="A94" s="82" t="s">
        <v>188</v>
      </c>
      <c r="B94" s="82">
        <v>6829</v>
      </c>
      <c r="C94" s="82">
        <v>6938</v>
      </c>
      <c r="D94" s="82">
        <v>7426</v>
      </c>
      <c r="E94" s="82">
        <v>7303</v>
      </c>
      <c r="F94" s="82">
        <v>5135</v>
      </c>
      <c r="G94" s="82">
        <v>5341</v>
      </c>
      <c r="H94" s="82">
        <v>5721</v>
      </c>
      <c r="I94" s="82">
        <v>5630</v>
      </c>
      <c r="J94" s="82">
        <v>0.75194025479572413</v>
      </c>
      <c r="K94" s="82">
        <v>0.76981839146728159</v>
      </c>
      <c r="L94" s="82">
        <v>0.77040129275518454</v>
      </c>
      <c r="M94" s="82">
        <v>0.77091606189237305</v>
      </c>
      <c r="N94" s="82">
        <v>0.76426178455150284</v>
      </c>
      <c r="O94" s="82">
        <v>0.77038814787464804</v>
      </c>
    </row>
    <row r="95" spans="1:15">
      <c r="A95" s="82" t="s">
        <v>189</v>
      </c>
      <c r="B95" s="82">
        <v>1186</v>
      </c>
      <c r="C95" s="82">
        <v>1168</v>
      </c>
      <c r="D95" s="82">
        <v>1219</v>
      </c>
      <c r="E95" s="82">
        <v>1321</v>
      </c>
      <c r="F95" s="82">
        <v>762</v>
      </c>
      <c r="G95" s="82">
        <v>762</v>
      </c>
      <c r="H95" s="82">
        <v>796</v>
      </c>
      <c r="I95" s="82">
        <v>863</v>
      </c>
      <c r="J95" s="82">
        <v>0.64249578414839803</v>
      </c>
      <c r="K95" s="82">
        <v>0.6523972602739726</v>
      </c>
      <c r="L95" s="82">
        <v>0.65299425758818708</v>
      </c>
      <c r="M95" s="82">
        <v>0.65329295987887959</v>
      </c>
      <c r="N95" s="82">
        <v>0.6493143017072488</v>
      </c>
      <c r="O95" s="82">
        <v>0.65291262135922334</v>
      </c>
    </row>
    <row r="96" spans="1:15">
      <c r="A96" s="82" t="s">
        <v>190</v>
      </c>
      <c r="B96" s="82">
        <v>3055</v>
      </c>
      <c r="C96" s="82">
        <v>2980</v>
      </c>
      <c r="D96" s="82">
        <v>3109</v>
      </c>
      <c r="E96" s="82">
        <v>3144</v>
      </c>
      <c r="F96" s="82">
        <v>1365</v>
      </c>
      <c r="G96" s="82">
        <v>1343</v>
      </c>
      <c r="H96" s="82">
        <v>1418</v>
      </c>
      <c r="I96" s="82">
        <v>1410</v>
      </c>
      <c r="J96" s="82">
        <v>0.44680851063829785</v>
      </c>
      <c r="K96" s="82">
        <v>0.45067114093959731</v>
      </c>
      <c r="L96" s="82">
        <v>0.4560952074622065</v>
      </c>
      <c r="M96" s="82">
        <v>0.44847328244274809</v>
      </c>
      <c r="N96" s="82">
        <v>0.45122484689413822</v>
      </c>
      <c r="O96" s="82">
        <v>0.45174916061951698</v>
      </c>
    </row>
    <row r="97" spans="1:15">
      <c r="A97" s="82" t="s">
        <v>417</v>
      </c>
      <c r="E97" s="82">
        <v>1107</v>
      </c>
      <c r="I97" s="82">
        <v>503</v>
      </c>
      <c r="M97" s="82">
        <v>0.45438121047877145</v>
      </c>
      <c r="O97" s="82">
        <v>0.45438121047877145</v>
      </c>
    </row>
    <row r="98" spans="1:15">
      <c r="A98" s="82" t="s">
        <v>191</v>
      </c>
      <c r="B98" s="82">
        <v>2050</v>
      </c>
      <c r="C98" s="82">
        <v>2274</v>
      </c>
      <c r="D98" s="82">
        <v>2136</v>
      </c>
      <c r="E98" s="82">
        <v>2232</v>
      </c>
      <c r="F98" s="82">
        <v>1059</v>
      </c>
      <c r="G98" s="82">
        <v>1175</v>
      </c>
      <c r="H98" s="82">
        <v>1058</v>
      </c>
      <c r="I98" s="82">
        <v>1118</v>
      </c>
      <c r="J98" s="82">
        <v>0.51658536585365855</v>
      </c>
      <c r="K98" s="82">
        <v>0.51671064204045736</v>
      </c>
      <c r="L98" s="82">
        <v>0.49531835205992508</v>
      </c>
      <c r="M98" s="82">
        <v>0.50089605734767029</v>
      </c>
      <c r="N98" s="82">
        <v>0.50959752321981422</v>
      </c>
      <c r="O98" s="82">
        <v>0.50451671183378499</v>
      </c>
    </row>
    <row r="99" spans="1:15">
      <c r="A99" s="82" t="s">
        <v>192</v>
      </c>
      <c r="B99" s="82">
        <v>1246</v>
      </c>
      <c r="C99" s="82">
        <v>1269</v>
      </c>
      <c r="D99" s="82">
        <v>1230</v>
      </c>
      <c r="F99" s="82">
        <v>514</v>
      </c>
      <c r="G99" s="82">
        <v>557</v>
      </c>
      <c r="H99" s="82">
        <v>533</v>
      </c>
      <c r="J99" s="82">
        <v>0.41252006420545745</v>
      </c>
      <c r="K99" s="82">
        <v>0.4389282899921198</v>
      </c>
      <c r="L99" s="82">
        <v>0.43333333333333335</v>
      </c>
      <c r="N99" s="82">
        <v>0.42830440587449931</v>
      </c>
      <c r="O99" s="82">
        <v>0.43617446978791519</v>
      </c>
    </row>
    <row r="100" spans="1:15">
      <c r="A100" s="82" t="s">
        <v>193</v>
      </c>
      <c r="B100" s="82">
        <v>1737</v>
      </c>
      <c r="C100" s="82">
        <v>1659</v>
      </c>
      <c r="D100" s="82">
        <v>1735</v>
      </c>
      <c r="E100" s="82">
        <v>1951</v>
      </c>
      <c r="F100" s="82">
        <v>1040</v>
      </c>
      <c r="G100" s="82">
        <v>1018</v>
      </c>
      <c r="H100" s="82">
        <v>1007</v>
      </c>
      <c r="I100" s="82">
        <v>1174</v>
      </c>
      <c r="J100" s="82">
        <v>0.59873344847438115</v>
      </c>
      <c r="K100" s="82">
        <v>0.61362266425557566</v>
      </c>
      <c r="L100" s="82">
        <v>0.58040345821325645</v>
      </c>
      <c r="M100" s="82">
        <v>0.60174269605330599</v>
      </c>
      <c r="N100" s="82">
        <v>0.59734944455271877</v>
      </c>
      <c r="O100" s="82">
        <v>0.59850327408793269</v>
      </c>
    </row>
    <row r="101" spans="1:15">
      <c r="A101" s="82" t="s">
        <v>15</v>
      </c>
      <c r="B101" s="82">
        <v>2702</v>
      </c>
      <c r="C101" s="82">
        <v>2645</v>
      </c>
      <c r="D101" s="82">
        <v>2663</v>
      </c>
      <c r="F101" s="82">
        <v>1443</v>
      </c>
      <c r="G101" s="82">
        <v>1445</v>
      </c>
      <c r="H101" s="82">
        <v>1440</v>
      </c>
      <c r="J101" s="82">
        <v>0.53404885270170244</v>
      </c>
      <c r="K101" s="82">
        <v>0.54631379962192816</v>
      </c>
      <c r="L101" s="82">
        <v>0.54074352234322198</v>
      </c>
      <c r="N101" s="82">
        <v>0.54032459425717849</v>
      </c>
      <c r="O101" s="82">
        <v>0.54351921627731725</v>
      </c>
    </row>
    <row r="102" spans="1:15">
      <c r="A102" s="82" t="s">
        <v>418</v>
      </c>
      <c r="E102" s="82">
        <v>2575</v>
      </c>
      <c r="I102" s="82">
        <v>1404</v>
      </c>
      <c r="M102" s="82">
        <v>0.54524271844660199</v>
      </c>
      <c r="O102" s="82">
        <v>0.54524271844660199</v>
      </c>
    </row>
    <row r="103" spans="1:15">
      <c r="A103" s="82" t="s">
        <v>194</v>
      </c>
      <c r="B103" s="82">
        <v>1924</v>
      </c>
      <c r="C103" s="82">
        <v>2004</v>
      </c>
      <c r="D103" s="82">
        <v>1998</v>
      </c>
      <c r="E103" s="82">
        <v>1980</v>
      </c>
      <c r="F103" s="82">
        <v>927</v>
      </c>
      <c r="G103" s="82">
        <v>1047</v>
      </c>
      <c r="H103" s="82">
        <v>938</v>
      </c>
      <c r="I103" s="82">
        <v>1009</v>
      </c>
      <c r="J103" s="82">
        <v>0.48180873180873179</v>
      </c>
      <c r="K103" s="82">
        <v>0.52245508982035926</v>
      </c>
      <c r="L103" s="82">
        <v>0.46946946946946949</v>
      </c>
      <c r="M103" s="82">
        <v>0.5095959595959596</v>
      </c>
      <c r="N103" s="82">
        <v>0.49139385757678028</v>
      </c>
      <c r="O103" s="82">
        <v>0.50050150451354058</v>
      </c>
    </row>
    <row r="104" spans="1:15">
      <c r="A104" s="82" t="s">
        <v>195</v>
      </c>
      <c r="B104" s="82">
        <v>1470</v>
      </c>
      <c r="C104" s="82">
        <v>1594</v>
      </c>
      <c r="D104" s="82">
        <v>1737</v>
      </c>
      <c r="E104" s="82">
        <v>1868</v>
      </c>
      <c r="F104" s="82">
        <v>913</v>
      </c>
      <c r="G104" s="82">
        <v>985</v>
      </c>
      <c r="H104" s="82">
        <v>1076</v>
      </c>
      <c r="I104" s="82">
        <v>1164</v>
      </c>
      <c r="J104" s="82">
        <v>0.62108843537414971</v>
      </c>
      <c r="K104" s="82">
        <v>0.61794228356336256</v>
      </c>
      <c r="L104" s="82">
        <v>0.61945883707541738</v>
      </c>
      <c r="M104" s="82">
        <v>0.6231263383297645</v>
      </c>
      <c r="N104" s="82">
        <v>0.61945428035825867</v>
      </c>
      <c r="O104" s="82">
        <v>0.62031159838430472</v>
      </c>
    </row>
    <row r="105" spans="1:15">
      <c r="A105" s="82" t="s">
        <v>419</v>
      </c>
      <c r="E105" s="82">
        <v>1310</v>
      </c>
      <c r="I105" s="82">
        <v>477</v>
      </c>
      <c r="M105" s="82">
        <v>0.36412213740458016</v>
      </c>
      <c r="O105" s="82">
        <v>0.36412213740458016</v>
      </c>
    </row>
    <row r="106" spans="1:15">
      <c r="A106" s="82" t="s">
        <v>47</v>
      </c>
      <c r="B106" s="82">
        <v>1247</v>
      </c>
      <c r="C106" s="82">
        <v>1220</v>
      </c>
      <c r="D106" s="82">
        <v>1336</v>
      </c>
      <c r="E106" s="82">
        <v>764</v>
      </c>
      <c r="F106" s="82">
        <v>405</v>
      </c>
      <c r="G106" s="82">
        <v>393</v>
      </c>
      <c r="H106" s="82">
        <v>421</v>
      </c>
      <c r="I106" s="82">
        <v>215</v>
      </c>
      <c r="J106" s="82">
        <v>0.32477947072975138</v>
      </c>
      <c r="K106" s="82">
        <v>0.3221311475409836</v>
      </c>
      <c r="L106" s="82">
        <v>0.31511976047904194</v>
      </c>
      <c r="M106" s="82">
        <v>0.281413612565445</v>
      </c>
      <c r="N106" s="82">
        <v>0.32053641861688142</v>
      </c>
      <c r="O106" s="82">
        <v>0.30993975903614457</v>
      </c>
    </row>
    <row r="107" spans="1:15">
      <c r="A107" s="82" t="s">
        <v>196</v>
      </c>
    </row>
    <row r="108" spans="1:15">
      <c r="A108" s="82" t="s">
        <v>197</v>
      </c>
      <c r="B108" s="82">
        <v>658</v>
      </c>
      <c r="C108" s="82">
        <v>685</v>
      </c>
      <c r="D108" s="82">
        <v>663</v>
      </c>
      <c r="E108" s="82">
        <v>746</v>
      </c>
      <c r="F108" s="82">
        <v>365</v>
      </c>
      <c r="G108" s="82">
        <v>378</v>
      </c>
      <c r="H108" s="82">
        <v>364</v>
      </c>
      <c r="I108" s="82">
        <v>403</v>
      </c>
      <c r="J108" s="82">
        <v>0.55471124620060785</v>
      </c>
      <c r="K108" s="82">
        <v>0.55182481751824819</v>
      </c>
      <c r="L108" s="82">
        <v>0.5490196078431373</v>
      </c>
      <c r="M108" s="82">
        <v>0.54021447721179627</v>
      </c>
      <c r="N108" s="82">
        <v>0.55184446660019937</v>
      </c>
      <c r="O108" s="82">
        <v>0.54680038204393511</v>
      </c>
    </row>
    <row r="109" spans="1:15">
      <c r="A109" s="82" t="s">
        <v>198</v>
      </c>
      <c r="B109" s="82">
        <v>279</v>
      </c>
      <c r="C109" s="82">
        <v>298</v>
      </c>
      <c r="D109" s="82">
        <v>271</v>
      </c>
      <c r="E109" s="82">
        <v>277</v>
      </c>
      <c r="F109" s="82">
        <v>134</v>
      </c>
      <c r="G109" s="82">
        <v>140</v>
      </c>
      <c r="H109" s="82">
        <v>128</v>
      </c>
      <c r="I109" s="82">
        <v>128</v>
      </c>
      <c r="J109" s="82">
        <v>0.48028673835125446</v>
      </c>
      <c r="K109" s="82">
        <v>0.46979865771812079</v>
      </c>
      <c r="L109" s="82">
        <v>0.47232472324723246</v>
      </c>
      <c r="M109" s="82">
        <v>0.46209386281588449</v>
      </c>
      <c r="N109" s="82">
        <v>0.47405660377358488</v>
      </c>
      <c r="O109" s="82">
        <v>0.46808510638297873</v>
      </c>
    </row>
    <row r="110" spans="1:15">
      <c r="A110" s="82" t="s">
        <v>199</v>
      </c>
      <c r="B110" s="82">
        <v>1977</v>
      </c>
      <c r="C110" s="82">
        <v>2016</v>
      </c>
      <c r="D110" s="82">
        <v>2061</v>
      </c>
      <c r="E110" s="82">
        <v>1945</v>
      </c>
      <c r="F110" s="82">
        <v>853</v>
      </c>
      <c r="G110" s="82">
        <v>902</v>
      </c>
      <c r="H110" s="82">
        <v>922</v>
      </c>
      <c r="I110" s="82">
        <v>891</v>
      </c>
      <c r="J110" s="82">
        <v>0.43146181082448154</v>
      </c>
      <c r="K110" s="82">
        <v>0.44742063492063494</v>
      </c>
      <c r="L110" s="82">
        <v>0.44735565259582727</v>
      </c>
      <c r="M110" s="82">
        <v>0.45809768637532133</v>
      </c>
      <c r="N110" s="82">
        <v>0.44218698381235549</v>
      </c>
      <c r="O110" s="82">
        <v>0.45084689471936235</v>
      </c>
    </row>
    <row r="111" spans="1:15">
      <c r="A111" s="82" t="s">
        <v>200</v>
      </c>
      <c r="B111" s="82">
        <v>1091</v>
      </c>
      <c r="C111" s="82">
        <v>1080</v>
      </c>
      <c r="D111" s="82">
        <v>970</v>
      </c>
      <c r="E111" s="82">
        <v>957</v>
      </c>
      <c r="F111" s="82">
        <v>346</v>
      </c>
      <c r="G111" s="82">
        <v>340</v>
      </c>
      <c r="H111" s="82">
        <v>331</v>
      </c>
      <c r="I111" s="82">
        <v>330</v>
      </c>
      <c r="J111" s="82">
        <v>0.31714023831347388</v>
      </c>
      <c r="K111" s="82">
        <v>0.31481481481481483</v>
      </c>
      <c r="L111" s="82">
        <v>0.34123711340206186</v>
      </c>
      <c r="M111" s="82">
        <v>0.34482758620689657</v>
      </c>
      <c r="N111" s="82">
        <v>0.32378223495702008</v>
      </c>
      <c r="O111" s="82">
        <v>0.3328899235118058</v>
      </c>
    </row>
    <row r="112" spans="1:15">
      <c r="A112" s="82" t="s">
        <v>201</v>
      </c>
      <c r="B112" s="82">
        <v>2025</v>
      </c>
      <c r="C112" s="82">
        <v>2221</v>
      </c>
      <c r="D112" s="82">
        <v>2212</v>
      </c>
      <c r="E112" s="82">
        <v>2237</v>
      </c>
      <c r="F112" s="82">
        <v>763</v>
      </c>
      <c r="G112" s="82">
        <v>826</v>
      </c>
      <c r="H112" s="82">
        <v>848</v>
      </c>
      <c r="I112" s="82">
        <v>910</v>
      </c>
      <c r="J112" s="82">
        <v>0.37679012345679014</v>
      </c>
      <c r="K112" s="82">
        <v>0.37190454750112562</v>
      </c>
      <c r="L112" s="82">
        <v>0.3833634719710669</v>
      </c>
      <c r="M112" s="82">
        <v>0.40679481448368349</v>
      </c>
      <c r="N112" s="82">
        <v>0.3773614122019201</v>
      </c>
      <c r="O112" s="82">
        <v>0.38740629685157424</v>
      </c>
    </row>
    <row r="113" spans="1:15">
      <c r="A113" s="82" t="s">
        <v>48</v>
      </c>
      <c r="C113" s="82">
        <v>1025</v>
      </c>
      <c r="D113" s="82">
        <v>1138</v>
      </c>
      <c r="E113" s="82">
        <v>1195</v>
      </c>
      <c r="G113" s="82">
        <v>455</v>
      </c>
      <c r="H113" s="82">
        <v>436</v>
      </c>
      <c r="I113" s="82">
        <v>459</v>
      </c>
      <c r="K113" s="82">
        <v>0.44390243902439025</v>
      </c>
      <c r="L113" s="82">
        <v>0.38312829525483305</v>
      </c>
      <c r="M113" s="82">
        <v>0.38410041841004183</v>
      </c>
      <c r="N113" s="82">
        <v>0.41192787794729541</v>
      </c>
      <c r="O113" s="82">
        <v>0.40202501488981535</v>
      </c>
    </row>
    <row r="114" spans="1:15">
      <c r="A114" s="82" t="s">
        <v>202</v>
      </c>
      <c r="B114" s="82">
        <v>3713</v>
      </c>
      <c r="C114" s="82">
        <v>3915</v>
      </c>
      <c r="D114" s="82">
        <v>3935</v>
      </c>
      <c r="E114" s="82">
        <v>4364</v>
      </c>
      <c r="F114" s="82">
        <v>2632</v>
      </c>
      <c r="G114" s="82">
        <v>2855</v>
      </c>
      <c r="H114" s="82">
        <v>2820</v>
      </c>
      <c r="I114" s="82">
        <v>3123</v>
      </c>
      <c r="J114" s="82">
        <v>0.70886075949367089</v>
      </c>
      <c r="K114" s="82">
        <v>0.7292464878671775</v>
      </c>
      <c r="L114" s="82">
        <v>0.71664548919949178</v>
      </c>
      <c r="M114" s="82">
        <v>0.71562786434463799</v>
      </c>
      <c r="N114" s="82">
        <v>0.71841217677073421</v>
      </c>
      <c r="O114" s="82">
        <v>0.72032094317995743</v>
      </c>
    </row>
    <row r="115" spans="1:15">
      <c r="A115" s="82" t="s">
        <v>203</v>
      </c>
      <c r="B115" s="82">
        <v>1106</v>
      </c>
      <c r="C115" s="82">
        <v>1944</v>
      </c>
      <c r="D115" s="82">
        <v>2089</v>
      </c>
      <c r="E115" s="82">
        <v>1970</v>
      </c>
      <c r="F115" s="82">
        <v>520</v>
      </c>
      <c r="G115" s="82">
        <v>1011</v>
      </c>
      <c r="H115" s="82">
        <v>1057</v>
      </c>
      <c r="I115" s="82">
        <v>1058</v>
      </c>
      <c r="J115" s="82">
        <v>0.47016274864376129</v>
      </c>
      <c r="K115" s="82">
        <v>0.52006172839506171</v>
      </c>
      <c r="L115" s="82">
        <v>0.50598372426998561</v>
      </c>
      <c r="M115" s="82">
        <v>0.53705583756345177</v>
      </c>
      <c r="N115" s="82">
        <v>0.50359992216384508</v>
      </c>
      <c r="O115" s="82">
        <v>0.52073963018490754</v>
      </c>
    </row>
    <row r="116" spans="1:15">
      <c r="A116" s="82" t="s">
        <v>204</v>
      </c>
      <c r="D116" s="82">
        <v>723</v>
      </c>
      <c r="E116" s="82">
        <v>752</v>
      </c>
      <c r="H116" s="82">
        <v>352</v>
      </c>
      <c r="I116" s="82">
        <v>390</v>
      </c>
      <c r="L116" s="82">
        <v>0.48686030428769017</v>
      </c>
      <c r="M116" s="82">
        <v>0.5186170212765957</v>
      </c>
      <c r="N116" s="82">
        <v>0.48686030428769017</v>
      </c>
      <c r="O116" s="82">
        <v>0.50305084745762707</v>
      </c>
    </row>
    <row r="117" spans="1:15">
      <c r="A117" s="82" t="s">
        <v>420</v>
      </c>
    </row>
    <row r="118" spans="1:15">
      <c r="A118" s="82" t="s">
        <v>205</v>
      </c>
    </row>
    <row r="119" spans="1:15">
      <c r="A119" s="82" t="s">
        <v>206</v>
      </c>
      <c r="C119" s="82">
        <v>1198</v>
      </c>
      <c r="D119" s="82">
        <v>1178</v>
      </c>
      <c r="E119" s="82">
        <v>1062</v>
      </c>
      <c r="G119" s="82">
        <v>355</v>
      </c>
      <c r="H119" s="82">
        <v>333</v>
      </c>
      <c r="I119" s="82">
        <v>277</v>
      </c>
      <c r="K119" s="82">
        <v>0.29632721202003337</v>
      </c>
      <c r="L119" s="82">
        <v>0.28268251273344652</v>
      </c>
      <c r="M119" s="82">
        <v>0.2608286252354049</v>
      </c>
      <c r="N119" s="82">
        <v>0.28956228956228958</v>
      </c>
      <c r="O119" s="82">
        <v>0.28068644560791156</v>
      </c>
    </row>
    <row r="120" spans="1:15">
      <c r="A120" s="82" t="s">
        <v>207</v>
      </c>
      <c r="B120" s="82">
        <v>2153</v>
      </c>
      <c r="C120" s="82">
        <v>2114</v>
      </c>
      <c r="D120" s="82">
        <v>2274</v>
      </c>
      <c r="E120" s="82">
        <v>2101</v>
      </c>
      <c r="F120" s="82">
        <v>1132</v>
      </c>
      <c r="G120" s="82">
        <v>1058</v>
      </c>
      <c r="H120" s="82">
        <v>1119</v>
      </c>
      <c r="I120" s="82">
        <v>1088</v>
      </c>
      <c r="J120" s="82">
        <v>0.52577798420808175</v>
      </c>
      <c r="K120" s="82">
        <v>0.50047303689687794</v>
      </c>
      <c r="L120" s="82">
        <v>0.4920844327176781</v>
      </c>
      <c r="M120" s="82">
        <v>0.51784864350309379</v>
      </c>
      <c r="N120" s="82">
        <v>0.50588595016052595</v>
      </c>
      <c r="O120" s="82">
        <v>0.50315919247958085</v>
      </c>
    </row>
    <row r="121" spans="1:15">
      <c r="A121" s="82" t="s">
        <v>208</v>
      </c>
      <c r="B121" s="82">
        <v>3015</v>
      </c>
      <c r="C121" s="82">
        <v>3229</v>
      </c>
      <c r="D121" s="82">
        <v>2933</v>
      </c>
      <c r="E121" s="82">
        <v>3171</v>
      </c>
      <c r="F121" s="82">
        <v>1543</v>
      </c>
      <c r="G121" s="82">
        <v>1559</v>
      </c>
      <c r="H121" s="82">
        <v>1654</v>
      </c>
      <c r="I121" s="82">
        <v>1761</v>
      </c>
      <c r="J121" s="82">
        <v>0.51177446102819235</v>
      </c>
      <c r="K121" s="82">
        <v>0.482812016104057</v>
      </c>
      <c r="L121" s="82">
        <v>0.56392771905898398</v>
      </c>
      <c r="M121" s="82">
        <v>0.55534531693472089</v>
      </c>
      <c r="N121" s="82">
        <v>0.51825215211942899</v>
      </c>
      <c r="O121" s="82">
        <v>0.53294760527161689</v>
      </c>
    </row>
    <row r="122" spans="1:15">
      <c r="A122" s="82" t="s">
        <v>49</v>
      </c>
      <c r="B122" s="82">
        <v>1907</v>
      </c>
      <c r="C122" s="82">
        <v>1962</v>
      </c>
      <c r="D122" s="82">
        <v>1915</v>
      </c>
      <c r="E122" s="82">
        <v>1759</v>
      </c>
      <c r="F122" s="82">
        <v>629</v>
      </c>
      <c r="G122" s="82">
        <v>637</v>
      </c>
      <c r="H122" s="82">
        <v>654</v>
      </c>
      <c r="I122" s="82">
        <v>657</v>
      </c>
      <c r="J122" s="82">
        <v>0.329837441006817</v>
      </c>
      <c r="K122" s="82">
        <v>0.32466870540265036</v>
      </c>
      <c r="L122" s="82">
        <v>0.34151436031331595</v>
      </c>
      <c r="M122" s="82">
        <v>0.37350767481523595</v>
      </c>
      <c r="N122" s="82">
        <v>0.33195020746887965</v>
      </c>
      <c r="O122" s="82">
        <v>0.34563520227111427</v>
      </c>
    </row>
    <row r="123" spans="1:15">
      <c r="A123" s="82" t="s">
        <v>209</v>
      </c>
      <c r="B123" s="82">
        <v>1785</v>
      </c>
      <c r="C123" s="82">
        <v>2016</v>
      </c>
      <c r="D123" s="82">
        <v>1950</v>
      </c>
      <c r="E123" s="82">
        <v>2120</v>
      </c>
      <c r="F123" s="82">
        <v>780</v>
      </c>
      <c r="G123" s="82">
        <v>820</v>
      </c>
      <c r="H123" s="82">
        <v>774</v>
      </c>
      <c r="I123" s="82">
        <v>855</v>
      </c>
      <c r="J123" s="82">
        <v>0.43697478991596639</v>
      </c>
      <c r="K123" s="82">
        <v>0.40674603174603174</v>
      </c>
      <c r="L123" s="82">
        <v>0.39692307692307693</v>
      </c>
      <c r="M123" s="82">
        <v>0.40330188679245282</v>
      </c>
      <c r="N123" s="82">
        <v>0.41279777430012171</v>
      </c>
      <c r="O123" s="82">
        <v>0.40239894840617813</v>
      </c>
    </row>
    <row r="124" spans="1:15">
      <c r="A124" s="82" t="s">
        <v>210</v>
      </c>
      <c r="B124" s="82">
        <v>5936</v>
      </c>
      <c r="C124" s="82">
        <v>6347</v>
      </c>
      <c r="D124" s="82">
        <v>6031</v>
      </c>
      <c r="E124" s="82">
        <v>5929</v>
      </c>
      <c r="F124" s="82">
        <v>4316</v>
      </c>
      <c r="G124" s="82">
        <v>4756</v>
      </c>
      <c r="H124" s="82">
        <v>4712</v>
      </c>
      <c r="I124" s="82">
        <v>4738</v>
      </c>
      <c r="J124" s="82">
        <v>0.72708894878706198</v>
      </c>
      <c r="K124" s="82">
        <v>0.74933039231132814</v>
      </c>
      <c r="L124" s="82">
        <v>0.78129663405737027</v>
      </c>
      <c r="M124" s="82">
        <v>0.79912295496711083</v>
      </c>
      <c r="N124" s="82">
        <v>0.75264824724254664</v>
      </c>
      <c r="O124" s="82">
        <v>0.77598732725187092</v>
      </c>
    </row>
    <row r="125" spans="1:15">
      <c r="A125" s="82" t="s">
        <v>211</v>
      </c>
      <c r="B125" s="82">
        <v>3628</v>
      </c>
      <c r="C125" s="82">
        <v>3587</v>
      </c>
      <c r="D125" s="82">
        <v>3734</v>
      </c>
      <c r="E125" s="82">
        <v>4078</v>
      </c>
      <c r="F125" s="82">
        <v>2540</v>
      </c>
      <c r="G125" s="82">
        <v>2483</v>
      </c>
      <c r="H125" s="82">
        <v>2442</v>
      </c>
      <c r="I125" s="82">
        <v>2652</v>
      </c>
      <c r="J125" s="82">
        <v>0.70011025358324142</v>
      </c>
      <c r="K125" s="82">
        <v>0.69222191246166709</v>
      </c>
      <c r="L125" s="82">
        <v>0.65399035886448853</v>
      </c>
      <c r="M125" s="82">
        <v>0.65031878371750862</v>
      </c>
      <c r="N125" s="82">
        <v>0.68179742442232172</v>
      </c>
      <c r="O125" s="82">
        <v>0.66470743047635761</v>
      </c>
    </row>
    <row r="126" spans="1:15">
      <c r="A126" s="82" t="s">
        <v>212</v>
      </c>
    </row>
    <row r="127" spans="1:15">
      <c r="A127" s="82" t="s">
        <v>213</v>
      </c>
      <c r="B127" s="82">
        <v>3206</v>
      </c>
      <c r="C127" s="82">
        <v>3128</v>
      </c>
      <c r="D127" s="82">
        <v>3126</v>
      </c>
      <c r="E127" s="82">
        <v>3221</v>
      </c>
      <c r="F127" s="82">
        <v>1916</v>
      </c>
      <c r="G127" s="82">
        <v>1880</v>
      </c>
      <c r="H127" s="82">
        <v>1848</v>
      </c>
      <c r="I127" s="82">
        <v>1992</v>
      </c>
      <c r="J127" s="82">
        <v>0.59762944479101687</v>
      </c>
      <c r="K127" s="82">
        <v>0.60102301790281332</v>
      </c>
      <c r="L127" s="82">
        <v>0.59117082533589249</v>
      </c>
      <c r="M127" s="82">
        <v>0.61844147780192482</v>
      </c>
      <c r="N127" s="82">
        <v>0.5966173361522199</v>
      </c>
      <c r="O127" s="82">
        <v>0.60369393139841687</v>
      </c>
    </row>
    <row r="128" spans="1:15">
      <c r="A128" s="82" t="s">
        <v>50</v>
      </c>
      <c r="B128" s="82">
        <v>1701</v>
      </c>
      <c r="C128" s="82">
        <v>2001</v>
      </c>
      <c r="D128" s="82">
        <v>1917</v>
      </c>
      <c r="E128" s="82">
        <v>2054</v>
      </c>
      <c r="F128" s="82">
        <v>825</v>
      </c>
      <c r="G128" s="82">
        <v>1013</v>
      </c>
      <c r="H128" s="82">
        <v>949</v>
      </c>
      <c r="I128" s="82">
        <v>1027</v>
      </c>
      <c r="J128" s="82">
        <v>0.48500881834215165</v>
      </c>
      <c r="K128" s="82">
        <v>0.50624687656171918</v>
      </c>
      <c r="L128" s="82">
        <v>0.49504434011476267</v>
      </c>
      <c r="M128" s="82">
        <v>0.5</v>
      </c>
      <c r="N128" s="82">
        <v>0.49599572877736253</v>
      </c>
      <c r="O128" s="82">
        <v>0.50050234427327533</v>
      </c>
    </row>
    <row r="129" spans="1:15">
      <c r="A129" s="82" t="s">
        <v>214</v>
      </c>
    </row>
    <row r="130" spans="1:15">
      <c r="A130" s="82" t="s">
        <v>215</v>
      </c>
      <c r="B130" s="82">
        <v>2864</v>
      </c>
      <c r="C130" s="82">
        <v>2862</v>
      </c>
      <c r="D130" s="82">
        <v>2803</v>
      </c>
      <c r="E130" s="82">
        <v>2817</v>
      </c>
      <c r="F130" s="82">
        <v>1775</v>
      </c>
      <c r="G130" s="82">
        <v>1731</v>
      </c>
      <c r="H130" s="82">
        <v>1688</v>
      </c>
      <c r="I130" s="82">
        <v>1719</v>
      </c>
      <c r="J130" s="82">
        <v>0.61976256983240219</v>
      </c>
      <c r="K130" s="82">
        <v>0.60482180293501053</v>
      </c>
      <c r="L130" s="82">
        <v>0.60221191580449518</v>
      </c>
      <c r="M130" s="82">
        <v>0.61022364217252401</v>
      </c>
      <c r="N130" s="82">
        <v>0.60898112322663855</v>
      </c>
      <c r="O130" s="82">
        <v>0.60575336005659042</v>
      </c>
    </row>
    <row r="131" spans="1:15">
      <c r="A131" s="82" t="s">
        <v>216</v>
      </c>
    </row>
    <row r="132" spans="1:15">
      <c r="A132" s="82" t="s">
        <v>217</v>
      </c>
      <c r="B132" s="82">
        <v>5935</v>
      </c>
      <c r="C132" s="82">
        <v>6035</v>
      </c>
      <c r="D132" s="82">
        <v>5905</v>
      </c>
      <c r="E132" s="82">
        <v>6499</v>
      </c>
      <c r="F132" s="82">
        <v>5023</v>
      </c>
      <c r="G132" s="82">
        <v>5110</v>
      </c>
      <c r="H132" s="82">
        <v>5037</v>
      </c>
      <c r="I132" s="82">
        <v>5633</v>
      </c>
      <c r="J132" s="82">
        <v>0.84633529907329397</v>
      </c>
      <c r="K132" s="82">
        <v>0.84672742336371165</v>
      </c>
      <c r="L132" s="82">
        <v>0.85300592718035562</v>
      </c>
      <c r="M132" s="82">
        <v>0.86674873057393442</v>
      </c>
      <c r="N132" s="82">
        <v>0.84867132867132866</v>
      </c>
      <c r="O132" s="82">
        <v>0.85579478279733179</v>
      </c>
    </row>
    <row r="133" spans="1:15">
      <c r="A133" s="82" t="s">
        <v>218</v>
      </c>
      <c r="B133" s="82">
        <v>18</v>
      </c>
      <c r="C133" s="82">
        <v>56</v>
      </c>
      <c r="D133" s="82">
        <v>160</v>
      </c>
      <c r="E133" s="82">
        <v>218</v>
      </c>
      <c r="F133" s="82">
        <v>14</v>
      </c>
      <c r="G133" s="82">
        <v>38</v>
      </c>
      <c r="H133" s="82">
        <v>101</v>
      </c>
      <c r="I133" s="82">
        <v>139</v>
      </c>
      <c r="J133" s="82">
        <v>0.77777777777777779</v>
      </c>
      <c r="K133" s="82">
        <v>0.6785714285714286</v>
      </c>
      <c r="L133" s="82">
        <v>0.63124999999999998</v>
      </c>
      <c r="M133" s="82">
        <v>0.63761467889908252</v>
      </c>
      <c r="N133" s="82">
        <v>0.65384615384615385</v>
      </c>
      <c r="O133" s="82">
        <v>0.64055299539170507</v>
      </c>
    </row>
    <row r="134" spans="1:15">
      <c r="A134" s="82" t="s">
        <v>219</v>
      </c>
      <c r="C134" s="82">
        <v>900</v>
      </c>
      <c r="D134" s="82">
        <v>1052</v>
      </c>
      <c r="E134" s="82">
        <v>999</v>
      </c>
      <c r="G134" s="82">
        <v>497</v>
      </c>
      <c r="H134" s="82">
        <v>595</v>
      </c>
      <c r="I134" s="82">
        <v>590</v>
      </c>
      <c r="K134" s="82">
        <v>0.55222222222222217</v>
      </c>
      <c r="L134" s="82">
        <v>0.56558935361216733</v>
      </c>
      <c r="M134" s="82">
        <v>0.5905905905905906</v>
      </c>
      <c r="N134" s="82">
        <v>0.55942622950819676</v>
      </c>
      <c r="O134" s="82">
        <v>0.56997627922738059</v>
      </c>
    </row>
    <row r="135" spans="1:15">
      <c r="A135" s="82" t="s">
        <v>52</v>
      </c>
      <c r="C135" s="82">
        <v>1264</v>
      </c>
      <c r="D135" s="82">
        <v>1173</v>
      </c>
      <c r="E135" s="82">
        <v>1200</v>
      </c>
      <c r="G135" s="82">
        <v>422</v>
      </c>
      <c r="H135" s="82">
        <v>422</v>
      </c>
      <c r="I135" s="82">
        <v>460</v>
      </c>
      <c r="K135" s="82">
        <v>0.33386075949367089</v>
      </c>
      <c r="L135" s="82">
        <v>0.35976129582267691</v>
      </c>
      <c r="M135" s="82">
        <v>0.38333333333333336</v>
      </c>
      <c r="N135" s="82">
        <v>0.34632745178498153</v>
      </c>
      <c r="O135" s="82">
        <v>0.35853725598020347</v>
      </c>
    </row>
    <row r="136" spans="1:15">
      <c r="A136" s="82" t="s">
        <v>220</v>
      </c>
      <c r="B136" s="82">
        <v>1431</v>
      </c>
      <c r="C136" s="82">
        <v>1553</v>
      </c>
      <c r="D136" s="82">
        <v>1573</v>
      </c>
      <c r="E136" s="82">
        <v>1155</v>
      </c>
      <c r="F136" s="82">
        <v>527</v>
      </c>
      <c r="G136" s="82">
        <v>500</v>
      </c>
      <c r="H136" s="82">
        <v>498</v>
      </c>
      <c r="I136" s="82">
        <v>394</v>
      </c>
      <c r="J136" s="82">
        <v>0.36827393431167016</v>
      </c>
      <c r="K136" s="82">
        <v>0.32195750160978753</v>
      </c>
      <c r="L136" s="82">
        <v>0.31659249841068021</v>
      </c>
      <c r="M136" s="82">
        <v>0.34112554112554111</v>
      </c>
      <c r="N136" s="82">
        <v>0.33464998902786919</v>
      </c>
      <c r="O136" s="82">
        <v>0.32515767344078489</v>
      </c>
    </row>
    <row r="137" spans="1:15">
      <c r="A137" s="82" t="s">
        <v>221</v>
      </c>
      <c r="B137" s="82">
        <v>6294</v>
      </c>
      <c r="C137" s="82">
        <v>6459</v>
      </c>
      <c r="D137" s="82">
        <v>6766</v>
      </c>
      <c r="E137" s="82">
        <v>7167</v>
      </c>
      <c r="F137" s="82">
        <v>4517</v>
      </c>
      <c r="G137" s="82">
        <v>4488</v>
      </c>
      <c r="H137" s="82">
        <v>4623</v>
      </c>
      <c r="I137" s="82">
        <v>4870</v>
      </c>
      <c r="J137" s="82">
        <v>0.7176676199555132</v>
      </c>
      <c r="K137" s="82">
        <v>0.69484440315838369</v>
      </c>
      <c r="L137" s="82">
        <v>0.68326928761454331</v>
      </c>
      <c r="M137" s="82">
        <v>0.6795032789172597</v>
      </c>
      <c r="N137" s="82">
        <v>0.69819150571238275</v>
      </c>
      <c r="O137" s="82">
        <v>0.68561200470772854</v>
      </c>
    </row>
    <row r="138" spans="1:15">
      <c r="A138" s="82" t="s">
        <v>222</v>
      </c>
      <c r="B138" s="82">
        <v>1813</v>
      </c>
      <c r="C138" s="82">
        <v>1800</v>
      </c>
      <c r="D138" s="82">
        <v>1828</v>
      </c>
      <c r="E138" s="82">
        <v>1890</v>
      </c>
      <c r="F138" s="82">
        <v>1084</v>
      </c>
      <c r="G138" s="82">
        <v>1020</v>
      </c>
      <c r="H138" s="82">
        <v>1035</v>
      </c>
      <c r="I138" s="82">
        <v>1054</v>
      </c>
      <c r="J138" s="82">
        <v>0.59790402647545504</v>
      </c>
      <c r="K138" s="82">
        <v>0.56666666666666665</v>
      </c>
      <c r="L138" s="82">
        <v>0.5661925601750547</v>
      </c>
      <c r="M138" s="82">
        <v>0.55767195767195765</v>
      </c>
      <c r="N138" s="82">
        <v>0.57691600808674881</v>
      </c>
      <c r="O138" s="82">
        <v>0.56342877854295037</v>
      </c>
    </row>
    <row r="139" spans="1:15">
      <c r="A139" s="82" t="s">
        <v>223</v>
      </c>
      <c r="B139" s="82">
        <v>932</v>
      </c>
      <c r="C139" s="82">
        <v>1058</v>
      </c>
      <c r="D139" s="82">
        <v>1049</v>
      </c>
      <c r="E139" s="82">
        <v>1072</v>
      </c>
      <c r="F139" s="82">
        <v>430</v>
      </c>
      <c r="G139" s="82">
        <v>474</v>
      </c>
      <c r="H139" s="82">
        <v>487</v>
      </c>
      <c r="I139" s="82">
        <v>474</v>
      </c>
      <c r="J139" s="82">
        <v>0.46137339055793991</v>
      </c>
      <c r="K139" s="82">
        <v>0.44801512287334594</v>
      </c>
      <c r="L139" s="82">
        <v>0.46425166825548142</v>
      </c>
      <c r="M139" s="82">
        <v>0.44216417910447764</v>
      </c>
      <c r="N139" s="82">
        <v>0.45771635406383676</v>
      </c>
      <c r="O139" s="82">
        <v>0.45139981126140294</v>
      </c>
    </row>
    <row r="140" spans="1:15">
      <c r="A140" s="82" t="s">
        <v>224</v>
      </c>
      <c r="B140" s="82">
        <v>1257</v>
      </c>
      <c r="C140" s="82">
        <v>1243</v>
      </c>
      <c r="D140" s="82">
        <v>1247</v>
      </c>
      <c r="E140" s="82">
        <v>1239</v>
      </c>
      <c r="F140" s="82">
        <v>815</v>
      </c>
      <c r="G140" s="82">
        <v>833</v>
      </c>
      <c r="H140" s="82">
        <v>873</v>
      </c>
      <c r="I140" s="82">
        <v>840</v>
      </c>
      <c r="J140" s="82">
        <v>0.64836913285600639</v>
      </c>
      <c r="K140" s="82">
        <v>0.670152855993564</v>
      </c>
      <c r="L140" s="82">
        <v>0.70008019246190856</v>
      </c>
      <c r="M140" s="82">
        <v>0.67796610169491522</v>
      </c>
      <c r="N140" s="82">
        <v>0.6728049105951428</v>
      </c>
      <c r="O140" s="82">
        <v>0.68275677125234646</v>
      </c>
    </row>
    <row r="141" spans="1:15">
      <c r="A141" s="82" t="s">
        <v>53</v>
      </c>
      <c r="D141" s="82">
        <v>446</v>
      </c>
      <c r="E141" s="82">
        <v>355</v>
      </c>
      <c r="H141" s="82">
        <v>284</v>
      </c>
      <c r="I141" s="82">
        <v>215</v>
      </c>
      <c r="L141" s="82">
        <v>0.63677130044843044</v>
      </c>
      <c r="M141" s="82">
        <v>0.60563380281690138</v>
      </c>
      <c r="N141" s="82">
        <v>0.63677130044843044</v>
      </c>
      <c r="O141" s="82">
        <v>0.62297128589263417</v>
      </c>
    </row>
    <row r="142" spans="1:15">
      <c r="A142" s="82" t="s">
        <v>225</v>
      </c>
      <c r="B142" s="82">
        <v>5063</v>
      </c>
      <c r="C142" s="82">
        <v>4707</v>
      </c>
      <c r="D142" s="82">
        <v>4831</v>
      </c>
      <c r="E142" s="82">
        <v>5226</v>
      </c>
      <c r="F142" s="82">
        <v>3777</v>
      </c>
      <c r="G142" s="82">
        <v>3614</v>
      </c>
      <c r="H142" s="82">
        <v>3718</v>
      </c>
      <c r="I142" s="82">
        <v>4046</v>
      </c>
      <c r="J142" s="82">
        <v>0.74600039502271376</v>
      </c>
      <c r="K142" s="82">
        <v>0.76779264924580415</v>
      </c>
      <c r="L142" s="82">
        <v>0.76961291658041808</v>
      </c>
      <c r="M142" s="82">
        <v>0.7742058936088787</v>
      </c>
      <c r="N142" s="82">
        <v>0.7608382987466612</v>
      </c>
      <c r="O142" s="82">
        <v>0.77065835816851802</v>
      </c>
    </row>
    <row r="143" spans="1:15">
      <c r="A143" s="82" t="s">
        <v>54</v>
      </c>
      <c r="B143" s="82">
        <v>999</v>
      </c>
      <c r="C143" s="82">
        <v>978</v>
      </c>
      <c r="D143" s="82">
        <v>788</v>
      </c>
      <c r="E143" s="82">
        <v>701</v>
      </c>
      <c r="F143" s="82">
        <v>587</v>
      </c>
      <c r="G143" s="82">
        <v>637</v>
      </c>
      <c r="H143" s="82">
        <v>495</v>
      </c>
      <c r="I143" s="82">
        <v>476</v>
      </c>
      <c r="J143" s="82">
        <v>0.58758758758758756</v>
      </c>
      <c r="K143" s="82">
        <v>0.65132924335378328</v>
      </c>
      <c r="L143" s="82">
        <v>0.62817258883248728</v>
      </c>
      <c r="M143" s="82">
        <v>0.67902995720399428</v>
      </c>
      <c r="N143" s="82">
        <v>0.62169981916817363</v>
      </c>
      <c r="O143" s="82">
        <v>0.65180381029590595</v>
      </c>
    </row>
    <row r="144" spans="1:15">
      <c r="A144" s="82" t="s">
        <v>226</v>
      </c>
      <c r="B144" s="82">
        <v>197</v>
      </c>
      <c r="C144" s="82">
        <v>228</v>
      </c>
      <c r="D144" s="82">
        <v>226</v>
      </c>
      <c r="E144" s="82">
        <v>260</v>
      </c>
      <c r="F144" s="82">
        <v>139</v>
      </c>
      <c r="G144" s="82">
        <v>146</v>
      </c>
      <c r="H144" s="82">
        <v>144</v>
      </c>
      <c r="I144" s="82">
        <v>172</v>
      </c>
      <c r="J144" s="82">
        <v>0.70558375634517767</v>
      </c>
      <c r="K144" s="82">
        <v>0.64035087719298245</v>
      </c>
      <c r="L144" s="82">
        <v>0.63716814159292035</v>
      </c>
      <c r="M144" s="82">
        <v>0.66153846153846152</v>
      </c>
      <c r="N144" s="82">
        <v>0.65898617511520741</v>
      </c>
      <c r="O144" s="82">
        <v>0.6470588235294118</v>
      </c>
    </row>
    <row r="145" spans="1:15">
      <c r="A145" s="82" t="s">
        <v>227</v>
      </c>
    </row>
    <row r="146" spans="1:15">
      <c r="A146" s="82" t="s">
        <v>228</v>
      </c>
    </row>
    <row r="147" spans="1:15">
      <c r="A147" s="82" t="s">
        <v>229</v>
      </c>
    </row>
    <row r="148" spans="1:15">
      <c r="A148" s="82" t="s">
        <v>230</v>
      </c>
      <c r="B148" s="82">
        <v>2273</v>
      </c>
      <c r="C148" s="82">
        <v>2145</v>
      </c>
      <c r="D148" s="82">
        <v>2013</v>
      </c>
      <c r="E148" s="82">
        <v>2546</v>
      </c>
      <c r="F148" s="82">
        <v>1450</v>
      </c>
      <c r="G148" s="82">
        <v>1394</v>
      </c>
      <c r="H148" s="82">
        <v>1344</v>
      </c>
      <c r="I148" s="82">
        <v>1642</v>
      </c>
      <c r="J148" s="82">
        <v>0.63792344918609767</v>
      </c>
      <c r="K148" s="82">
        <v>0.64988344988344993</v>
      </c>
      <c r="L148" s="82">
        <v>0.66766020864381526</v>
      </c>
      <c r="M148" s="82">
        <v>0.6449332285938727</v>
      </c>
      <c r="N148" s="82">
        <v>0.6512206499766755</v>
      </c>
      <c r="O148" s="82">
        <v>0.65334128878281628</v>
      </c>
    </row>
    <row r="149" spans="1:15">
      <c r="A149" s="82" t="s">
        <v>231</v>
      </c>
      <c r="B149" s="82">
        <v>2076</v>
      </c>
      <c r="C149" s="82">
        <v>2287</v>
      </c>
      <c r="D149" s="82">
        <v>2156</v>
      </c>
      <c r="E149" s="82">
        <v>2062</v>
      </c>
      <c r="F149" s="82">
        <v>1627</v>
      </c>
      <c r="G149" s="82">
        <v>1836</v>
      </c>
      <c r="H149" s="82">
        <v>1679</v>
      </c>
      <c r="I149" s="82">
        <v>1588</v>
      </c>
      <c r="J149" s="82">
        <v>0.78371868978805392</v>
      </c>
      <c r="K149" s="82">
        <v>0.80279842588543948</v>
      </c>
      <c r="L149" s="82">
        <v>0.7787569573283859</v>
      </c>
      <c r="M149" s="82">
        <v>0.77012609117361785</v>
      </c>
      <c r="N149" s="82">
        <v>0.78877128393925444</v>
      </c>
      <c r="O149" s="82">
        <v>0.78447348193697153</v>
      </c>
    </row>
    <row r="150" spans="1:15">
      <c r="A150" s="82" t="s">
        <v>232</v>
      </c>
      <c r="B150" s="82">
        <v>2151</v>
      </c>
      <c r="C150" s="82">
        <v>2149</v>
      </c>
      <c r="D150" s="82">
        <v>2034</v>
      </c>
      <c r="E150" s="82">
        <v>1970</v>
      </c>
      <c r="F150" s="82">
        <v>1065</v>
      </c>
      <c r="G150" s="82">
        <v>1083</v>
      </c>
      <c r="H150" s="82">
        <v>965</v>
      </c>
      <c r="I150" s="82">
        <v>966</v>
      </c>
      <c r="J150" s="82">
        <v>0.49511854951185497</v>
      </c>
      <c r="K150" s="82">
        <v>0.50395532805956256</v>
      </c>
      <c r="L150" s="82">
        <v>0.47443461160275319</v>
      </c>
      <c r="M150" s="82">
        <v>0.49035532994923858</v>
      </c>
      <c r="N150" s="82">
        <v>0.49147458162298707</v>
      </c>
      <c r="O150" s="82">
        <v>0.489842353323582</v>
      </c>
    </row>
    <row r="151" spans="1:15">
      <c r="A151" s="82" t="s">
        <v>233</v>
      </c>
      <c r="B151" s="82">
        <v>1606</v>
      </c>
      <c r="C151" s="82">
        <v>1775</v>
      </c>
      <c r="D151" s="82">
        <v>2082</v>
      </c>
      <c r="E151" s="82">
        <v>2159</v>
      </c>
      <c r="F151" s="82">
        <v>342</v>
      </c>
      <c r="G151" s="82">
        <v>801</v>
      </c>
      <c r="H151" s="82">
        <v>1028</v>
      </c>
      <c r="I151" s="82">
        <v>1086</v>
      </c>
      <c r="J151" s="82">
        <v>0.21295143212951431</v>
      </c>
      <c r="K151" s="82">
        <v>0.4512676056338028</v>
      </c>
      <c r="L151" s="82">
        <v>0.49375600384245916</v>
      </c>
      <c r="M151" s="82">
        <v>0.50301065308012971</v>
      </c>
      <c r="N151" s="82">
        <v>0.39740069558850449</v>
      </c>
      <c r="O151" s="82">
        <v>0.48454122340425532</v>
      </c>
    </row>
    <row r="152" spans="1:15">
      <c r="A152" s="82" t="s">
        <v>234</v>
      </c>
      <c r="B152" s="82">
        <v>3662</v>
      </c>
      <c r="C152" s="82">
        <v>3418</v>
      </c>
      <c r="D152" s="82">
        <v>3527</v>
      </c>
      <c r="E152" s="82">
        <v>3439</v>
      </c>
      <c r="F152" s="82">
        <v>2243</v>
      </c>
      <c r="G152" s="82">
        <v>2266</v>
      </c>
      <c r="H152" s="82">
        <v>2334</v>
      </c>
      <c r="I152" s="82">
        <v>2255</v>
      </c>
      <c r="J152" s="82">
        <v>0.61250682687056257</v>
      </c>
      <c r="K152" s="82">
        <v>0.66296079578700995</v>
      </c>
      <c r="L152" s="82">
        <v>0.66175219733484547</v>
      </c>
      <c r="M152" s="82">
        <v>0.65571387031113693</v>
      </c>
      <c r="N152" s="82">
        <v>0.64514000188554732</v>
      </c>
      <c r="O152" s="82">
        <v>0.66015023112480742</v>
      </c>
    </row>
    <row r="153" spans="1:15">
      <c r="A153" s="82" t="s">
        <v>235</v>
      </c>
      <c r="B153" s="82">
        <v>2130</v>
      </c>
      <c r="C153" s="82">
        <v>2291</v>
      </c>
      <c r="D153" s="82">
        <v>2739</v>
      </c>
      <c r="E153" s="82">
        <v>2999</v>
      </c>
      <c r="F153" s="82">
        <v>930</v>
      </c>
      <c r="G153" s="82">
        <v>1089</v>
      </c>
      <c r="H153" s="82">
        <v>1315</v>
      </c>
      <c r="I153" s="82">
        <v>1394</v>
      </c>
      <c r="J153" s="82">
        <v>0.43661971830985913</v>
      </c>
      <c r="K153" s="82">
        <v>0.47533828022697511</v>
      </c>
      <c r="L153" s="82">
        <v>0.48010222709017891</v>
      </c>
      <c r="M153" s="82">
        <v>0.46482160720240079</v>
      </c>
      <c r="N153" s="82">
        <v>0.46564245810055865</v>
      </c>
      <c r="O153" s="82">
        <v>0.47303524722879564</v>
      </c>
    </row>
    <row r="154" spans="1:15">
      <c r="A154" s="82" t="s">
        <v>236</v>
      </c>
      <c r="B154" s="82">
        <v>1421</v>
      </c>
      <c r="C154" s="82">
        <v>1465</v>
      </c>
      <c r="D154" s="82">
        <v>1530</v>
      </c>
      <c r="E154" s="82">
        <v>1457</v>
      </c>
      <c r="F154" s="82">
        <v>841</v>
      </c>
      <c r="G154" s="82">
        <v>845</v>
      </c>
      <c r="H154" s="82">
        <v>927</v>
      </c>
      <c r="I154" s="82">
        <v>861</v>
      </c>
      <c r="J154" s="82">
        <v>0.59183673469387754</v>
      </c>
      <c r="K154" s="82">
        <v>0.57679180887372017</v>
      </c>
      <c r="L154" s="82">
        <v>0.60588235294117643</v>
      </c>
      <c r="M154" s="82">
        <v>0.59094028826355527</v>
      </c>
      <c r="N154" s="82">
        <v>0.59171195652173914</v>
      </c>
      <c r="O154" s="82">
        <v>0.59141958670260553</v>
      </c>
    </row>
    <row r="155" spans="1:15">
      <c r="A155" s="82" t="s">
        <v>237</v>
      </c>
      <c r="B155" s="82">
        <v>717</v>
      </c>
      <c r="C155" s="82">
        <v>794</v>
      </c>
      <c r="D155" s="82">
        <v>945</v>
      </c>
      <c r="E155" s="82">
        <v>1002</v>
      </c>
      <c r="F155" s="82">
        <v>323</v>
      </c>
      <c r="G155" s="82">
        <v>284</v>
      </c>
      <c r="H155" s="82">
        <v>371</v>
      </c>
      <c r="I155" s="82">
        <v>347</v>
      </c>
      <c r="J155" s="82">
        <v>0.45048814504881451</v>
      </c>
      <c r="K155" s="82">
        <v>0.35768261964735515</v>
      </c>
      <c r="L155" s="82">
        <v>0.3925925925925926</v>
      </c>
      <c r="M155" s="82">
        <v>0.34630738522954091</v>
      </c>
      <c r="N155" s="82">
        <v>0.3982084690553746</v>
      </c>
      <c r="O155" s="82">
        <v>0.36556001459321413</v>
      </c>
    </row>
    <row r="156" spans="1:15">
      <c r="A156" s="82" t="s">
        <v>238</v>
      </c>
      <c r="B156" s="82">
        <v>402</v>
      </c>
      <c r="C156" s="82">
        <v>406</v>
      </c>
      <c r="D156" s="82">
        <v>336</v>
      </c>
      <c r="E156" s="82">
        <v>352</v>
      </c>
      <c r="F156" s="82">
        <v>149</v>
      </c>
      <c r="G156" s="82">
        <v>142</v>
      </c>
      <c r="H156" s="82">
        <v>151</v>
      </c>
      <c r="I156" s="82">
        <v>161</v>
      </c>
      <c r="J156" s="82">
        <v>0.37064676616915421</v>
      </c>
      <c r="K156" s="82">
        <v>0.34975369458128081</v>
      </c>
      <c r="L156" s="82">
        <v>0.44940476190476192</v>
      </c>
      <c r="M156" s="82">
        <v>0.45738636363636365</v>
      </c>
      <c r="N156" s="82">
        <v>0.38636363636363635</v>
      </c>
      <c r="O156" s="82">
        <v>0.41499085923217549</v>
      </c>
    </row>
    <row r="157" spans="1:15">
      <c r="A157" s="82" t="s">
        <v>239</v>
      </c>
      <c r="B157" s="82">
        <v>1767</v>
      </c>
      <c r="C157" s="82">
        <v>1993</v>
      </c>
      <c r="D157" s="82">
        <v>1993</v>
      </c>
      <c r="E157" s="82">
        <v>1784</v>
      </c>
      <c r="F157" s="82">
        <v>909</v>
      </c>
      <c r="G157" s="82">
        <v>1064</v>
      </c>
      <c r="H157" s="82">
        <v>1070</v>
      </c>
      <c r="I157" s="82">
        <v>1047</v>
      </c>
      <c r="J157" s="82">
        <v>0.51443123938879454</v>
      </c>
      <c r="K157" s="82">
        <v>0.53386853988961369</v>
      </c>
      <c r="L157" s="82">
        <v>0.5368790767686904</v>
      </c>
      <c r="M157" s="82">
        <v>0.58688340807174888</v>
      </c>
      <c r="N157" s="82">
        <v>0.52894142186685211</v>
      </c>
      <c r="O157" s="82">
        <v>0.55129982668977473</v>
      </c>
    </row>
    <row r="158" spans="1:15">
      <c r="A158" s="82" t="s">
        <v>240</v>
      </c>
      <c r="B158" s="82">
        <v>2382</v>
      </c>
      <c r="C158" s="82">
        <v>2539</v>
      </c>
      <c r="D158" s="82">
        <v>2137</v>
      </c>
      <c r="E158" s="82">
        <v>2228</v>
      </c>
      <c r="F158" s="82">
        <v>679</v>
      </c>
      <c r="G158" s="82">
        <v>779</v>
      </c>
      <c r="H158" s="82">
        <v>714</v>
      </c>
      <c r="I158" s="82">
        <v>744</v>
      </c>
      <c r="J158" s="82">
        <v>0.28505457598656592</v>
      </c>
      <c r="K158" s="82">
        <v>0.30681370618353682</v>
      </c>
      <c r="L158" s="82">
        <v>0.33411324286382782</v>
      </c>
      <c r="M158" s="82">
        <v>0.33393177737881508</v>
      </c>
      <c r="N158" s="82">
        <v>0.30773590252196087</v>
      </c>
      <c r="O158" s="82">
        <v>0.32401506373117034</v>
      </c>
    </row>
    <row r="159" spans="1:15">
      <c r="A159" s="82" t="s">
        <v>241</v>
      </c>
      <c r="B159" s="82">
        <v>1276</v>
      </c>
      <c r="C159" s="82">
        <v>1310</v>
      </c>
      <c r="D159" s="82">
        <v>1396</v>
      </c>
      <c r="E159" s="82">
        <v>1313</v>
      </c>
      <c r="F159" s="82">
        <v>484</v>
      </c>
      <c r="G159" s="82">
        <v>554</v>
      </c>
      <c r="H159" s="82">
        <v>587</v>
      </c>
      <c r="I159" s="82">
        <v>575</v>
      </c>
      <c r="J159" s="82">
        <v>0.37931034482758619</v>
      </c>
      <c r="K159" s="82">
        <v>0.42290076335877863</v>
      </c>
      <c r="L159" s="82">
        <v>0.42048710601719197</v>
      </c>
      <c r="M159" s="82">
        <v>0.43792840822543794</v>
      </c>
      <c r="N159" s="82">
        <v>0.4080863887493722</v>
      </c>
      <c r="O159" s="82">
        <v>0.42697188355312266</v>
      </c>
    </row>
    <row r="160" spans="1:15">
      <c r="A160" s="82" t="s">
        <v>242</v>
      </c>
      <c r="B160" s="82">
        <v>2395</v>
      </c>
      <c r="C160" s="82">
        <v>2532</v>
      </c>
      <c r="D160" s="82">
        <v>2545</v>
      </c>
      <c r="E160" s="82">
        <v>2382</v>
      </c>
      <c r="F160" s="82">
        <v>1099</v>
      </c>
      <c r="G160" s="82">
        <v>1119</v>
      </c>
      <c r="H160" s="82">
        <v>1191</v>
      </c>
      <c r="I160" s="82">
        <v>1078</v>
      </c>
      <c r="J160" s="82">
        <v>0.45887265135699373</v>
      </c>
      <c r="K160" s="82">
        <v>0.44194312796208529</v>
      </c>
      <c r="L160" s="82">
        <v>0.46797642436149312</v>
      </c>
      <c r="M160" s="82">
        <v>0.45256087321578503</v>
      </c>
      <c r="N160" s="82">
        <v>0.45623661670235544</v>
      </c>
      <c r="O160" s="82">
        <v>0.4542163828931492</v>
      </c>
    </row>
    <row r="161" spans="1:15">
      <c r="A161" s="82" t="s">
        <v>56</v>
      </c>
      <c r="C161" s="82">
        <v>1699</v>
      </c>
      <c r="D161" s="82">
        <v>1695</v>
      </c>
      <c r="E161" s="82">
        <v>1721</v>
      </c>
      <c r="G161" s="82">
        <v>789</v>
      </c>
      <c r="H161" s="82">
        <v>871</v>
      </c>
      <c r="I161" s="82">
        <v>894</v>
      </c>
      <c r="K161" s="82">
        <v>0.46439081812831079</v>
      </c>
      <c r="L161" s="82">
        <v>0.51386430678466077</v>
      </c>
      <c r="M161" s="82">
        <v>0.51946542707728061</v>
      </c>
      <c r="N161" s="82">
        <v>0.48909840895698292</v>
      </c>
      <c r="O161" s="82">
        <v>0.49931573802541546</v>
      </c>
    </row>
    <row r="162" spans="1:15">
      <c r="A162" s="82" t="s">
        <v>243</v>
      </c>
    </row>
    <row r="163" spans="1:15">
      <c r="A163" s="82" t="s">
        <v>244</v>
      </c>
      <c r="B163" s="82">
        <v>1176</v>
      </c>
      <c r="C163" s="82">
        <v>1351</v>
      </c>
      <c r="D163" s="82">
        <v>1498</v>
      </c>
      <c r="E163" s="82">
        <v>1491</v>
      </c>
      <c r="F163" s="82">
        <v>333</v>
      </c>
      <c r="G163" s="82">
        <v>409</v>
      </c>
      <c r="H163" s="82">
        <v>397</v>
      </c>
      <c r="I163" s="82">
        <v>370</v>
      </c>
      <c r="J163" s="82">
        <v>0.28316326530612246</v>
      </c>
      <c r="K163" s="82">
        <v>0.30273871206513692</v>
      </c>
      <c r="L163" s="82">
        <v>0.26502002670226971</v>
      </c>
      <c r="M163" s="82">
        <v>0.24815560026827632</v>
      </c>
      <c r="N163" s="82">
        <v>0.28298136645962735</v>
      </c>
      <c r="O163" s="82">
        <v>0.2709677419354839</v>
      </c>
    </row>
    <row r="164" spans="1:15">
      <c r="A164" s="82" t="s">
        <v>245</v>
      </c>
      <c r="C164" s="82">
        <v>980</v>
      </c>
      <c r="D164" s="82">
        <v>941</v>
      </c>
      <c r="E164" s="82">
        <v>766</v>
      </c>
      <c r="G164" s="82">
        <v>324</v>
      </c>
      <c r="H164" s="82">
        <v>326</v>
      </c>
      <c r="I164" s="82">
        <v>282</v>
      </c>
      <c r="K164" s="82">
        <v>0.33061224489795921</v>
      </c>
      <c r="L164" s="82">
        <v>0.34643995749202977</v>
      </c>
      <c r="M164" s="82">
        <v>0.36814621409921672</v>
      </c>
      <c r="N164" s="82">
        <v>0.33836543466944302</v>
      </c>
      <c r="O164" s="82">
        <v>0.34685522887979159</v>
      </c>
    </row>
    <row r="165" spans="1:15">
      <c r="A165" s="82" t="s">
        <v>246</v>
      </c>
      <c r="B165" s="82">
        <v>2006</v>
      </c>
      <c r="C165" s="82">
        <v>1839</v>
      </c>
      <c r="D165" s="82">
        <v>1736</v>
      </c>
      <c r="E165" s="82">
        <v>1967</v>
      </c>
      <c r="F165" s="82">
        <v>780</v>
      </c>
      <c r="G165" s="82">
        <v>808</v>
      </c>
      <c r="H165" s="82">
        <v>775</v>
      </c>
      <c r="I165" s="82">
        <v>866</v>
      </c>
      <c r="J165" s="82">
        <v>0.38883349950149554</v>
      </c>
      <c r="K165" s="82">
        <v>0.43936922240348014</v>
      </c>
      <c r="L165" s="82">
        <v>0.44642857142857145</v>
      </c>
      <c r="M165" s="82">
        <v>0.44026436197254704</v>
      </c>
      <c r="N165" s="82">
        <v>0.42340082422504927</v>
      </c>
      <c r="O165" s="82">
        <v>0.44189823168531217</v>
      </c>
    </row>
    <row r="166" spans="1:15">
      <c r="A166" s="82" t="s">
        <v>247</v>
      </c>
      <c r="B166" s="82">
        <v>2381</v>
      </c>
      <c r="C166" s="82">
        <v>2160</v>
      </c>
      <c r="D166" s="82">
        <v>2124</v>
      </c>
      <c r="E166" s="82">
        <v>2496</v>
      </c>
      <c r="F166" s="82">
        <v>1461</v>
      </c>
      <c r="G166" s="82">
        <v>1449</v>
      </c>
      <c r="H166" s="82">
        <v>1377</v>
      </c>
      <c r="I166" s="82">
        <v>1672</v>
      </c>
      <c r="J166" s="82">
        <v>0.61360772784544304</v>
      </c>
      <c r="K166" s="82">
        <v>0.67083333333333328</v>
      </c>
      <c r="L166" s="82">
        <v>0.64830508474576276</v>
      </c>
      <c r="M166" s="82">
        <v>0.66987179487179482</v>
      </c>
      <c r="N166" s="82">
        <v>0.64321080270067521</v>
      </c>
      <c r="O166" s="82">
        <v>0.66342182890855461</v>
      </c>
    </row>
    <row r="167" spans="1:15">
      <c r="A167" s="82" t="s">
        <v>248</v>
      </c>
      <c r="B167" s="82">
        <v>974</v>
      </c>
      <c r="C167" s="82">
        <v>1277</v>
      </c>
      <c r="D167" s="82">
        <v>1178</v>
      </c>
      <c r="E167" s="82">
        <v>1188</v>
      </c>
      <c r="F167" s="82">
        <v>381</v>
      </c>
      <c r="G167" s="82">
        <v>498</v>
      </c>
      <c r="H167" s="82">
        <v>442</v>
      </c>
      <c r="I167" s="82">
        <v>466</v>
      </c>
      <c r="J167" s="82">
        <v>0.39117043121149897</v>
      </c>
      <c r="K167" s="82">
        <v>0.38997650743931089</v>
      </c>
      <c r="L167" s="82">
        <v>0.37521222410865873</v>
      </c>
      <c r="M167" s="82">
        <v>0.39225589225589225</v>
      </c>
      <c r="N167" s="82">
        <v>0.38524351122776318</v>
      </c>
      <c r="O167" s="82">
        <v>0.38594564919022784</v>
      </c>
    </row>
    <row r="168" spans="1:15">
      <c r="A168" s="82" t="s">
        <v>58</v>
      </c>
      <c r="B168" s="82">
        <v>3467</v>
      </c>
      <c r="C168" s="82">
        <v>3590</v>
      </c>
      <c r="D168" s="82">
        <v>3788</v>
      </c>
      <c r="E168" s="82">
        <v>3841</v>
      </c>
      <c r="F168" s="82">
        <v>2141</v>
      </c>
      <c r="G168" s="82">
        <v>2376</v>
      </c>
      <c r="H168" s="82">
        <v>2504</v>
      </c>
      <c r="I168" s="82">
        <v>2596</v>
      </c>
      <c r="J168" s="82">
        <v>0.61753677531006634</v>
      </c>
      <c r="K168" s="82">
        <v>0.66183844011142057</v>
      </c>
      <c r="L168" s="82">
        <v>0.66103484688489966</v>
      </c>
      <c r="M168" s="82">
        <v>0.67586565998437909</v>
      </c>
      <c r="N168" s="82">
        <v>0.64739511295527896</v>
      </c>
      <c r="O168" s="82">
        <v>0.66636955165344502</v>
      </c>
    </row>
    <row r="169" spans="1:15">
      <c r="A169" s="82" t="s">
        <v>249</v>
      </c>
      <c r="B169" s="82">
        <v>1288</v>
      </c>
      <c r="C169" s="82">
        <v>1160</v>
      </c>
      <c r="D169" s="82">
        <v>1207</v>
      </c>
      <c r="E169" s="82">
        <v>1205</v>
      </c>
      <c r="F169" s="82">
        <v>461</v>
      </c>
      <c r="G169" s="82">
        <v>461</v>
      </c>
      <c r="H169" s="82">
        <v>405</v>
      </c>
      <c r="I169" s="82">
        <v>429</v>
      </c>
      <c r="J169" s="82">
        <v>0.35791925465838509</v>
      </c>
      <c r="K169" s="82">
        <v>0.39741379310344827</v>
      </c>
      <c r="L169" s="82">
        <v>0.3355426677713339</v>
      </c>
      <c r="M169" s="82">
        <v>0.35601659751037346</v>
      </c>
      <c r="N169" s="82">
        <v>0.36306429548563612</v>
      </c>
      <c r="O169" s="82">
        <v>0.362541993281075</v>
      </c>
    </row>
    <row r="170" spans="1:15">
      <c r="A170" s="82" t="s">
        <v>250</v>
      </c>
      <c r="B170" s="82">
        <v>1376</v>
      </c>
      <c r="C170" s="82">
        <v>1374</v>
      </c>
      <c r="D170" s="82">
        <v>1476</v>
      </c>
      <c r="E170" s="82">
        <v>1409</v>
      </c>
      <c r="F170" s="82">
        <v>642</v>
      </c>
      <c r="G170" s="82">
        <v>725</v>
      </c>
      <c r="H170" s="82">
        <v>714</v>
      </c>
      <c r="I170" s="82">
        <v>704</v>
      </c>
      <c r="J170" s="82">
        <v>0.46656976744186046</v>
      </c>
      <c r="K170" s="82">
        <v>0.52765647743813682</v>
      </c>
      <c r="L170" s="82">
        <v>0.48373983739837401</v>
      </c>
      <c r="M170" s="82">
        <v>0.49964513839602553</v>
      </c>
      <c r="N170" s="82">
        <v>0.49242782773308091</v>
      </c>
      <c r="O170" s="82">
        <v>0.50316975815919229</v>
      </c>
    </row>
    <row r="171" spans="1:15">
      <c r="A171" s="82" t="s">
        <v>251</v>
      </c>
      <c r="B171" s="82">
        <v>428</v>
      </c>
      <c r="C171" s="82">
        <v>456</v>
      </c>
      <c r="D171" s="82">
        <v>475</v>
      </c>
      <c r="E171" s="82">
        <v>451</v>
      </c>
      <c r="F171" s="82">
        <v>170</v>
      </c>
      <c r="G171" s="82">
        <v>170</v>
      </c>
      <c r="H171" s="82">
        <v>189</v>
      </c>
      <c r="I171" s="82">
        <v>189</v>
      </c>
      <c r="J171" s="82">
        <v>0.39719626168224298</v>
      </c>
      <c r="K171" s="82">
        <v>0.37280701754385964</v>
      </c>
      <c r="L171" s="82">
        <v>0.39789473684210525</v>
      </c>
      <c r="M171" s="82">
        <v>0.41906873614190687</v>
      </c>
      <c r="N171" s="82">
        <v>0.38925680647534955</v>
      </c>
      <c r="O171" s="82">
        <v>0.39652677279305354</v>
      </c>
    </row>
    <row r="172" spans="1:15">
      <c r="A172" s="82" t="s">
        <v>252</v>
      </c>
      <c r="B172" s="82">
        <v>6589</v>
      </c>
      <c r="C172" s="82">
        <v>6389</v>
      </c>
      <c r="D172" s="82">
        <v>6645</v>
      </c>
      <c r="F172" s="82">
        <v>5156</v>
      </c>
      <c r="G172" s="82">
        <v>5094</v>
      </c>
      <c r="H172" s="82">
        <v>5308</v>
      </c>
      <c r="J172" s="82">
        <v>0.78251631507057218</v>
      </c>
      <c r="K172" s="82">
        <v>0.79730787290655813</v>
      </c>
      <c r="L172" s="82">
        <v>0.79879608728367191</v>
      </c>
      <c r="N172" s="82">
        <v>0.79284513071395812</v>
      </c>
      <c r="O172" s="82">
        <v>0.79806659505907629</v>
      </c>
    </row>
    <row r="173" spans="1:15">
      <c r="A173" s="82" t="s">
        <v>421</v>
      </c>
      <c r="E173" s="82">
        <v>6713</v>
      </c>
      <c r="I173" s="82">
        <v>5417</v>
      </c>
      <c r="M173" s="82">
        <v>0.80694175480411146</v>
      </c>
      <c r="O173" s="82">
        <v>0.80694175480411146</v>
      </c>
    </row>
    <row r="174" spans="1:15">
      <c r="A174" s="82" t="s">
        <v>253</v>
      </c>
      <c r="B174" s="82">
        <v>604</v>
      </c>
      <c r="C174" s="82">
        <v>586</v>
      </c>
      <c r="D174" s="82">
        <v>496</v>
      </c>
      <c r="E174" s="82">
        <v>430</v>
      </c>
      <c r="F174" s="82">
        <v>217</v>
      </c>
      <c r="G174" s="82">
        <v>244</v>
      </c>
      <c r="H174" s="82">
        <v>182</v>
      </c>
      <c r="I174" s="82">
        <v>158</v>
      </c>
      <c r="J174" s="82">
        <v>0.35927152317880795</v>
      </c>
      <c r="K174" s="82">
        <v>0.41638225255972694</v>
      </c>
      <c r="L174" s="82">
        <v>0.36693548387096775</v>
      </c>
      <c r="M174" s="82">
        <v>0.36744186046511629</v>
      </c>
      <c r="N174" s="82">
        <v>0.38137603795966785</v>
      </c>
      <c r="O174" s="82">
        <v>0.38624338624338622</v>
      </c>
    </row>
    <row r="175" spans="1:15">
      <c r="A175" s="82" t="s">
        <v>254</v>
      </c>
      <c r="B175" s="82">
        <v>984</v>
      </c>
      <c r="C175" s="82">
        <v>1111</v>
      </c>
      <c r="D175" s="82">
        <v>1155</v>
      </c>
      <c r="E175" s="82">
        <v>1216</v>
      </c>
      <c r="F175" s="82">
        <v>389</v>
      </c>
      <c r="G175" s="82">
        <v>431</v>
      </c>
      <c r="H175" s="82">
        <v>434</v>
      </c>
      <c r="I175" s="82">
        <v>483</v>
      </c>
      <c r="J175" s="82">
        <v>0.39532520325203252</v>
      </c>
      <c r="K175" s="82">
        <v>0.38793879387938796</v>
      </c>
      <c r="L175" s="82">
        <v>0.37575757575757573</v>
      </c>
      <c r="M175" s="82">
        <v>0.39720394736842107</v>
      </c>
      <c r="N175" s="82">
        <v>0.38584615384615384</v>
      </c>
      <c r="O175" s="82">
        <v>0.3871338311315336</v>
      </c>
    </row>
    <row r="176" spans="1:15">
      <c r="A176" s="82" t="s">
        <v>422</v>
      </c>
      <c r="E176" s="82">
        <v>457</v>
      </c>
      <c r="I176" s="82">
        <v>134</v>
      </c>
      <c r="M176" s="82">
        <v>0.29321663019693656</v>
      </c>
      <c r="O176" s="82">
        <v>0.29321663019693656</v>
      </c>
    </row>
    <row r="177" spans="1:15">
      <c r="A177" s="82" t="s">
        <v>255</v>
      </c>
      <c r="B177" s="82">
        <v>962</v>
      </c>
      <c r="C177" s="82">
        <v>828</v>
      </c>
      <c r="D177" s="82">
        <v>741</v>
      </c>
      <c r="E177" s="82">
        <v>606</v>
      </c>
      <c r="F177" s="82">
        <v>264</v>
      </c>
      <c r="G177" s="82">
        <v>203</v>
      </c>
      <c r="H177" s="82">
        <v>351</v>
      </c>
      <c r="I177" s="82">
        <v>205</v>
      </c>
      <c r="J177" s="82">
        <v>0.27442827442827444</v>
      </c>
      <c r="K177" s="82">
        <v>0.24516908212560387</v>
      </c>
      <c r="L177" s="82">
        <v>0.47368421052631576</v>
      </c>
      <c r="M177" s="82">
        <v>0.33828382838283827</v>
      </c>
      <c r="N177" s="82">
        <v>0.32319241406558674</v>
      </c>
      <c r="O177" s="82">
        <v>0.34896551724137931</v>
      </c>
    </row>
    <row r="178" spans="1:15">
      <c r="A178" s="82" t="s">
        <v>256</v>
      </c>
    </row>
    <row r="179" spans="1:15">
      <c r="A179" s="82" t="s">
        <v>257</v>
      </c>
    </row>
    <row r="180" spans="1:15">
      <c r="A180" s="82" t="s">
        <v>258</v>
      </c>
      <c r="B180" s="82">
        <v>1521</v>
      </c>
      <c r="C180" s="82">
        <v>2154</v>
      </c>
      <c r="D180" s="82">
        <v>1960</v>
      </c>
      <c r="E180" s="82">
        <v>1795</v>
      </c>
      <c r="F180" s="82">
        <v>194</v>
      </c>
      <c r="G180" s="82">
        <v>241</v>
      </c>
      <c r="H180" s="82">
        <v>260</v>
      </c>
      <c r="I180" s="82">
        <v>211</v>
      </c>
      <c r="J180" s="82">
        <v>0.12754766600920447</v>
      </c>
      <c r="K180" s="82">
        <v>0.11188486536675951</v>
      </c>
      <c r="L180" s="82">
        <v>0.1326530612244898</v>
      </c>
      <c r="M180" s="82">
        <v>0.11754874651810585</v>
      </c>
      <c r="N180" s="82">
        <v>0.1233362910381544</v>
      </c>
      <c r="O180" s="82">
        <v>0.12049416144863767</v>
      </c>
    </row>
    <row r="181" spans="1:15">
      <c r="A181" s="82" t="s">
        <v>59</v>
      </c>
      <c r="B181" s="82">
        <v>2674</v>
      </c>
      <c r="C181" s="82">
        <v>2818</v>
      </c>
      <c r="D181" s="82">
        <v>2783</v>
      </c>
      <c r="E181" s="82">
        <v>3053</v>
      </c>
      <c r="F181" s="82">
        <v>1452</v>
      </c>
      <c r="G181" s="82">
        <v>1572</v>
      </c>
      <c r="H181" s="82">
        <v>1542</v>
      </c>
      <c r="I181" s="82">
        <v>1695</v>
      </c>
      <c r="J181" s="82">
        <v>0.54300673148840684</v>
      </c>
      <c r="K181" s="82">
        <v>0.55784244144783535</v>
      </c>
      <c r="L181" s="82">
        <v>0.55407833273445917</v>
      </c>
      <c r="M181" s="82">
        <v>0.5551916148051097</v>
      </c>
      <c r="N181" s="82">
        <v>0.55178247734138974</v>
      </c>
      <c r="O181" s="82">
        <v>0.55569678761266461</v>
      </c>
    </row>
    <row r="182" spans="1:15">
      <c r="A182" s="82" t="s">
        <v>259</v>
      </c>
      <c r="B182" s="82">
        <v>4283</v>
      </c>
      <c r="C182" s="82">
        <v>4312</v>
      </c>
      <c r="D182" s="82">
        <v>3833</v>
      </c>
      <c r="E182" s="82">
        <v>3743</v>
      </c>
      <c r="F182" s="82">
        <v>2462</v>
      </c>
      <c r="G182" s="82">
        <v>2597</v>
      </c>
      <c r="H182" s="82">
        <v>2398</v>
      </c>
      <c r="I182" s="82">
        <v>2299</v>
      </c>
      <c r="J182" s="82">
        <v>0.57483072612654684</v>
      </c>
      <c r="K182" s="82">
        <v>0.60227272727272729</v>
      </c>
      <c r="L182" s="82">
        <v>0.62561961909731278</v>
      </c>
      <c r="M182" s="82">
        <v>0.6142131979695431</v>
      </c>
      <c r="N182" s="82">
        <v>0.60001609269391698</v>
      </c>
      <c r="O182" s="82">
        <v>0.61355989232839836</v>
      </c>
    </row>
    <row r="183" spans="1:15">
      <c r="A183" s="82" t="s">
        <v>260</v>
      </c>
    </row>
    <row r="184" spans="1:15">
      <c r="A184" s="82" t="s">
        <v>261</v>
      </c>
      <c r="B184" s="82">
        <v>591</v>
      </c>
      <c r="C184" s="82">
        <v>604</v>
      </c>
      <c r="D184" s="82">
        <v>628</v>
      </c>
      <c r="E184" s="82">
        <v>674</v>
      </c>
      <c r="F184" s="82">
        <v>269</v>
      </c>
      <c r="G184" s="82">
        <v>263</v>
      </c>
      <c r="H184" s="82">
        <v>303</v>
      </c>
      <c r="I184" s="82">
        <v>265</v>
      </c>
      <c r="J184" s="82">
        <v>0.45516074450084604</v>
      </c>
      <c r="K184" s="82">
        <v>0.43543046357615894</v>
      </c>
      <c r="L184" s="82">
        <v>0.48248407643312102</v>
      </c>
      <c r="M184" s="82">
        <v>0.39317507418397624</v>
      </c>
      <c r="N184" s="82">
        <v>0.458036204059243</v>
      </c>
      <c r="O184" s="82">
        <v>0.43599160545645332</v>
      </c>
    </row>
    <row r="185" spans="1:15">
      <c r="A185" s="82" t="s">
        <v>262</v>
      </c>
    </row>
    <row r="186" spans="1:15">
      <c r="A186" s="82" t="s">
        <v>263</v>
      </c>
      <c r="B186" s="82">
        <v>794</v>
      </c>
      <c r="C186" s="82">
        <v>816</v>
      </c>
      <c r="D186" s="82">
        <v>819</v>
      </c>
      <c r="E186" s="82">
        <v>808</v>
      </c>
      <c r="F186" s="82">
        <v>516</v>
      </c>
      <c r="G186" s="82">
        <v>536</v>
      </c>
      <c r="H186" s="82">
        <v>524</v>
      </c>
      <c r="I186" s="82">
        <v>530</v>
      </c>
      <c r="J186" s="82">
        <v>0.64987405541561716</v>
      </c>
      <c r="K186" s="82">
        <v>0.65686274509803921</v>
      </c>
      <c r="L186" s="82">
        <v>0.63980463980463975</v>
      </c>
      <c r="M186" s="82">
        <v>0.65594059405940597</v>
      </c>
      <c r="N186" s="82">
        <v>0.64882667764512147</v>
      </c>
      <c r="O186" s="82">
        <v>0.65083913221449041</v>
      </c>
    </row>
    <row r="187" spans="1:15">
      <c r="A187" s="82" t="s">
        <v>264</v>
      </c>
      <c r="B187" s="82">
        <v>2585</v>
      </c>
      <c r="C187" s="82">
        <v>2982</v>
      </c>
      <c r="D187" s="82">
        <v>3290</v>
      </c>
      <c r="E187" s="82">
        <v>3642</v>
      </c>
      <c r="F187" s="82">
        <v>1666</v>
      </c>
      <c r="G187" s="82">
        <v>1966</v>
      </c>
      <c r="H187" s="82">
        <v>2213</v>
      </c>
      <c r="I187" s="82">
        <v>2396</v>
      </c>
      <c r="J187" s="82">
        <v>0.64448742746615084</v>
      </c>
      <c r="K187" s="82">
        <v>0.65928906773977192</v>
      </c>
      <c r="L187" s="82">
        <v>0.67264437689969603</v>
      </c>
      <c r="M187" s="82">
        <v>0.65788028555738609</v>
      </c>
      <c r="N187" s="82">
        <v>0.6599299988709495</v>
      </c>
      <c r="O187" s="82">
        <v>0.66320355053459756</v>
      </c>
    </row>
    <row r="188" spans="1:15">
      <c r="A188" s="82" t="s">
        <v>265</v>
      </c>
    </row>
    <row r="189" spans="1:15">
      <c r="A189" s="82" t="s">
        <v>266</v>
      </c>
      <c r="B189" s="82">
        <v>2189</v>
      </c>
      <c r="C189" s="82">
        <v>1994</v>
      </c>
      <c r="D189" s="82">
        <v>1962</v>
      </c>
      <c r="E189" s="82">
        <v>2016</v>
      </c>
      <c r="F189" s="82">
        <v>897</v>
      </c>
      <c r="G189" s="82">
        <v>872</v>
      </c>
      <c r="H189" s="82">
        <v>868</v>
      </c>
      <c r="I189" s="82">
        <v>953</v>
      </c>
      <c r="J189" s="82">
        <v>0.40977615349474644</v>
      </c>
      <c r="K189" s="82">
        <v>0.43731193580742228</v>
      </c>
      <c r="L189" s="82">
        <v>0.44240570846075433</v>
      </c>
      <c r="M189" s="82">
        <v>0.47271825396825395</v>
      </c>
      <c r="N189" s="82">
        <v>0.42912937347436941</v>
      </c>
      <c r="O189" s="82">
        <v>0.45093770931011384</v>
      </c>
    </row>
    <row r="190" spans="1:15">
      <c r="A190" s="82" t="s">
        <v>267</v>
      </c>
      <c r="B190" s="82">
        <v>3636</v>
      </c>
      <c r="C190" s="82">
        <v>3523</v>
      </c>
      <c r="D190" s="82">
        <v>4396</v>
      </c>
      <c r="E190" s="82">
        <v>4237</v>
      </c>
      <c r="F190" s="82">
        <v>2174</v>
      </c>
      <c r="G190" s="82">
        <v>2134</v>
      </c>
      <c r="H190" s="82">
        <v>2655</v>
      </c>
      <c r="I190" s="82">
        <v>2676</v>
      </c>
      <c r="J190" s="82">
        <v>0.59790979097909791</v>
      </c>
      <c r="K190" s="82">
        <v>0.60573374964518878</v>
      </c>
      <c r="L190" s="82">
        <v>0.60395814376706092</v>
      </c>
      <c r="M190" s="82">
        <v>0.63157894736842102</v>
      </c>
      <c r="N190" s="82">
        <v>0.60259627866724363</v>
      </c>
      <c r="O190" s="82">
        <v>0.61410003290556103</v>
      </c>
    </row>
    <row r="191" spans="1:15">
      <c r="A191" s="82" t="s">
        <v>60</v>
      </c>
      <c r="B191" s="82">
        <v>1176</v>
      </c>
      <c r="C191" s="82">
        <v>1382</v>
      </c>
      <c r="D191" s="82">
        <v>1501</v>
      </c>
      <c r="E191" s="82">
        <v>1452</v>
      </c>
      <c r="F191" s="82">
        <v>476</v>
      </c>
      <c r="G191" s="82">
        <v>583</v>
      </c>
      <c r="H191" s="82">
        <v>564</v>
      </c>
      <c r="I191" s="82">
        <v>573</v>
      </c>
      <c r="J191" s="82">
        <v>0.40476190476190477</v>
      </c>
      <c r="K191" s="82">
        <v>0.42185238784370477</v>
      </c>
      <c r="L191" s="82">
        <v>0.37574950033311127</v>
      </c>
      <c r="M191" s="82">
        <v>0.39462809917355374</v>
      </c>
      <c r="N191" s="82">
        <v>0.39985218033998521</v>
      </c>
      <c r="O191" s="82">
        <v>0.39677047289504036</v>
      </c>
    </row>
    <row r="192" spans="1:15">
      <c r="A192" s="82" t="s">
        <v>268</v>
      </c>
    </row>
    <row r="193" spans="1:15">
      <c r="A193" s="82" t="s">
        <v>269</v>
      </c>
      <c r="B193" s="82">
        <v>1</v>
      </c>
      <c r="D193" s="82">
        <v>1</v>
      </c>
      <c r="H193" s="82">
        <v>1</v>
      </c>
      <c r="L193" s="82">
        <v>1</v>
      </c>
      <c r="N193" s="82">
        <v>0.5</v>
      </c>
      <c r="O193" s="82">
        <v>1</v>
      </c>
    </row>
    <row r="194" spans="1:15">
      <c r="A194" s="82" t="s">
        <v>270</v>
      </c>
    </row>
    <row r="195" spans="1:15">
      <c r="A195" s="82" t="s">
        <v>271</v>
      </c>
      <c r="B195" s="82">
        <v>2126</v>
      </c>
      <c r="C195" s="82">
        <v>2431</v>
      </c>
      <c r="D195" s="82">
        <v>2009</v>
      </c>
      <c r="E195" s="82">
        <v>2075</v>
      </c>
      <c r="F195" s="82">
        <v>771</v>
      </c>
      <c r="G195" s="82">
        <v>879</v>
      </c>
      <c r="H195" s="82">
        <v>796</v>
      </c>
      <c r="I195" s="82">
        <v>836</v>
      </c>
      <c r="J195" s="82">
        <v>0.36265286923800566</v>
      </c>
      <c r="K195" s="82">
        <v>0.36157959687371455</v>
      </c>
      <c r="L195" s="82">
        <v>0.39621702339472376</v>
      </c>
      <c r="M195" s="82">
        <v>0.40289156626506023</v>
      </c>
      <c r="N195" s="82">
        <v>0.37252512945476696</v>
      </c>
      <c r="O195" s="82">
        <v>0.38541826554105907</v>
      </c>
    </row>
    <row r="196" spans="1:15">
      <c r="A196" s="82" t="s">
        <v>272</v>
      </c>
      <c r="B196" s="82">
        <v>7842</v>
      </c>
      <c r="C196" s="82">
        <v>6477</v>
      </c>
      <c r="D196" s="82">
        <v>6741</v>
      </c>
      <c r="E196" s="82">
        <v>6783</v>
      </c>
      <c r="F196" s="82">
        <v>6100</v>
      </c>
      <c r="G196" s="82">
        <v>5225</v>
      </c>
      <c r="H196" s="82">
        <v>5410</v>
      </c>
      <c r="I196" s="82">
        <v>5487</v>
      </c>
      <c r="J196" s="82">
        <v>0.77786279010456516</v>
      </c>
      <c r="K196" s="82">
        <v>0.8067006330091091</v>
      </c>
      <c r="L196" s="82">
        <v>0.80255155021510161</v>
      </c>
      <c r="M196" s="82">
        <v>0.80893409995577181</v>
      </c>
      <c r="N196" s="82">
        <v>0.7946343779677113</v>
      </c>
      <c r="O196" s="82">
        <v>0.80605969701514923</v>
      </c>
    </row>
    <row r="197" spans="1:15">
      <c r="A197" s="82" t="s">
        <v>273</v>
      </c>
      <c r="B197" s="82">
        <v>1014</v>
      </c>
      <c r="C197" s="82">
        <v>1129</v>
      </c>
      <c r="D197" s="82">
        <v>1232</v>
      </c>
      <c r="E197" s="82">
        <v>1063</v>
      </c>
      <c r="F197" s="82">
        <v>253</v>
      </c>
      <c r="G197" s="82">
        <v>220</v>
      </c>
      <c r="H197" s="82">
        <v>250</v>
      </c>
      <c r="I197" s="82">
        <v>198</v>
      </c>
      <c r="J197" s="82">
        <v>0.2495069033530572</v>
      </c>
      <c r="K197" s="82">
        <v>0.19486271036315322</v>
      </c>
      <c r="L197" s="82">
        <v>0.20292207792207792</v>
      </c>
      <c r="M197" s="82">
        <v>0.18626528692380057</v>
      </c>
      <c r="N197" s="82">
        <v>0.21422222222222223</v>
      </c>
      <c r="O197" s="82">
        <v>0.19509345794392524</v>
      </c>
    </row>
    <row r="198" spans="1:15">
      <c r="A198" s="82" t="s">
        <v>274</v>
      </c>
      <c r="B198" s="82">
        <v>903</v>
      </c>
      <c r="C198" s="82">
        <v>1043</v>
      </c>
      <c r="D198" s="82">
        <v>1129</v>
      </c>
      <c r="E198" s="82">
        <v>1058</v>
      </c>
      <c r="F198" s="82">
        <v>533</v>
      </c>
      <c r="G198" s="82">
        <v>658</v>
      </c>
      <c r="H198" s="82">
        <v>713</v>
      </c>
      <c r="I198" s="82">
        <v>643</v>
      </c>
      <c r="J198" s="82">
        <v>0.59025470653377632</v>
      </c>
      <c r="K198" s="82">
        <v>0.63087248322147649</v>
      </c>
      <c r="L198" s="82">
        <v>0.63153232949512839</v>
      </c>
      <c r="M198" s="82">
        <v>0.60775047258979209</v>
      </c>
      <c r="N198" s="82">
        <v>0.61918699186991866</v>
      </c>
      <c r="O198" s="82">
        <v>0.62352941176470589</v>
      </c>
    </row>
    <row r="199" spans="1:15">
      <c r="A199" s="82" t="s">
        <v>275</v>
      </c>
      <c r="B199" s="82">
        <v>2279</v>
      </c>
      <c r="C199" s="82">
        <v>2386</v>
      </c>
      <c r="D199" s="82">
        <v>2296</v>
      </c>
      <c r="E199" s="82">
        <v>2154</v>
      </c>
      <c r="F199" s="82">
        <v>714</v>
      </c>
      <c r="G199" s="82">
        <v>763</v>
      </c>
      <c r="H199" s="82">
        <v>814</v>
      </c>
      <c r="I199" s="82">
        <v>796</v>
      </c>
      <c r="J199" s="82">
        <v>0.31329530495831504</v>
      </c>
      <c r="K199" s="82">
        <v>0.31978206202849957</v>
      </c>
      <c r="L199" s="82">
        <v>0.35452961672473865</v>
      </c>
      <c r="M199" s="82">
        <v>0.36954503249767873</v>
      </c>
      <c r="N199" s="82">
        <v>0.32911937939951158</v>
      </c>
      <c r="O199" s="82">
        <v>0.34713282621416031</v>
      </c>
    </row>
    <row r="200" spans="1:15">
      <c r="A200" s="82" t="s">
        <v>276</v>
      </c>
      <c r="B200" s="82">
        <v>3001</v>
      </c>
      <c r="C200" s="82">
        <v>4091</v>
      </c>
      <c r="D200" s="82">
        <v>4193</v>
      </c>
      <c r="E200" s="82">
        <v>4360</v>
      </c>
      <c r="F200" s="82">
        <v>855</v>
      </c>
      <c r="G200" s="82">
        <v>1051</v>
      </c>
      <c r="H200" s="82">
        <v>1117</v>
      </c>
      <c r="I200" s="82">
        <v>1184</v>
      </c>
      <c r="J200" s="82">
        <v>0.28490503165611464</v>
      </c>
      <c r="K200" s="82">
        <v>0.2569054021021755</v>
      </c>
      <c r="L200" s="82">
        <v>0.26639637491056523</v>
      </c>
      <c r="M200" s="82">
        <v>0.27155963302752295</v>
      </c>
      <c r="N200" s="82">
        <v>0.2678777137793531</v>
      </c>
      <c r="O200" s="82">
        <v>0.26510597912053147</v>
      </c>
    </row>
    <row r="201" spans="1:15">
      <c r="A201" s="82" t="s">
        <v>277</v>
      </c>
      <c r="B201" s="82">
        <v>292</v>
      </c>
      <c r="C201" s="82">
        <v>419</v>
      </c>
      <c r="D201" s="82">
        <v>498</v>
      </c>
      <c r="E201" s="82">
        <v>568</v>
      </c>
      <c r="F201" s="82">
        <v>93</v>
      </c>
      <c r="G201" s="82">
        <v>148</v>
      </c>
      <c r="H201" s="82">
        <v>188</v>
      </c>
      <c r="I201" s="82">
        <v>228</v>
      </c>
      <c r="J201" s="82">
        <v>0.3184931506849315</v>
      </c>
      <c r="K201" s="82">
        <v>0.3532219570405728</v>
      </c>
      <c r="L201" s="82">
        <v>0.37751004016064255</v>
      </c>
      <c r="M201" s="82">
        <v>0.40140845070422537</v>
      </c>
      <c r="N201" s="82">
        <v>0.35483870967741937</v>
      </c>
      <c r="O201" s="82">
        <v>0.3797979797979798</v>
      </c>
    </row>
    <row r="202" spans="1:15">
      <c r="A202" s="82" t="s">
        <v>278</v>
      </c>
      <c r="B202" s="82">
        <v>2082</v>
      </c>
      <c r="C202" s="82">
        <v>2489</v>
      </c>
      <c r="D202" s="82">
        <v>2620</v>
      </c>
      <c r="E202" s="82">
        <v>2289</v>
      </c>
      <c r="F202" s="82">
        <v>757</v>
      </c>
      <c r="G202" s="82">
        <v>900</v>
      </c>
      <c r="H202" s="82">
        <v>930</v>
      </c>
      <c r="I202" s="82">
        <v>959</v>
      </c>
      <c r="J202" s="82">
        <v>0.36359269932756966</v>
      </c>
      <c r="K202" s="82">
        <v>0.36159100040176778</v>
      </c>
      <c r="L202" s="82">
        <v>0.35496183206106868</v>
      </c>
      <c r="M202" s="82">
        <v>0.41896024464831805</v>
      </c>
      <c r="N202" s="82">
        <v>0.35975524961757754</v>
      </c>
      <c r="O202" s="82">
        <v>0.37699378210327117</v>
      </c>
    </row>
    <row r="203" spans="1:15">
      <c r="A203" s="82" t="s">
        <v>279</v>
      </c>
      <c r="B203" s="82">
        <v>760</v>
      </c>
      <c r="C203" s="82">
        <v>816</v>
      </c>
      <c r="D203" s="82">
        <v>859</v>
      </c>
      <c r="E203" s="82">
        <v>830</v>
      </c>
      <c r="F203" s="82">
        <v>336</v>
      </c>
      <c r="G203" s="82">
        <v>370</v>
      </c>
      <c r="H203" s="82">
        <v>407</v>
      </c>
      <c r="I203" s="82">
        <v>401</v>
      </c>
      <c r="J203" s="82">
        <v>0.44210526315789472</v>
      </c>
      <c r="K203" s="82">
        <v>0.45343137254901961</v>
      </c>
      <c r="L203" s="82">
        <v>0.47380675203725264</v>
      </c>
      <c r="M203" s="82">
        <v>0.48313253012048191</v>
      </c>
      <c r="N203" s="82">
        <v>0.45708418891170433</v>
      </c>
      <c r="O203" s="82">
        <v>0.47025948103792414</v>
      </c>
    </row>
    <row r="204" spans="1:15">
      <c r="A204" s="82" t="s">
        <v>61</v>
      </c>
      <c r="B204" s="82">
        <v>2198</v>
      </c>
      <c r="C204" s="82">
        <v>1756</v>
      </c>
      <c r="D204" s="82">
        <v>2082</v>
      </c>
      <c r="E204" s="82">
        <v>2314</v>
      </c>
      <c r="F204" s="82">
        <v>1454</v>
      </c>
      <c r="G204" s="82">
        <v>1278</v>
      </c>
      <c r="H204" s="82">
        <v>1420</v>
      </c>
      <c r="I204" s="82">
        <v>1473</v>
      </c>
      <c r="J204" s="82">
        <v>0.66151046405823477</v>
      </c>
      <c r="K204" s="82">
        <v>0.72779043280182232</v>
      </c>
      <c r="L204" s="82">
        <v>0.68203650336215182</v>
      </c>
      <c r="M204" s="82">
        <v>0.63656006914433882</v>
      </c>
      <c r="N204" s="82">
        <v>0.68787276341948311</v>
      </c>
      <c r="O204" s="82">
        <v>0.67799089726918071</v>
      </c>
    </row>
    <row r="205" spans="1:15">
      <c r="A205" s="82" t="s">
        <v>280</v>
      </c>
      <c r="C205" s="82">
        <v>1229</v>
      </c>
      <c r="D205" s="82">
        <v>1450</v>
      </c>
      <c r="E205" s="82">
        <v>1434</v>
      </c>
      <c r="G205" s="82">
        <v>455</v>
      </c>
      <c r="H205" s="82">
        <v>485</v>
      </c>
      <c r="I205" s="82">
        <v>456</v>
      </c>
      <c r="K205" s="82">
        <v>0.37021969080553296</v>
      </c>
      <c r="L205" s="82">
        <v>0.33448275862068966</v>
      </c>
      <c r="M205" s="82">
        <v>0.31799163179916318</v>
      </c>
      <c r="N205" s="82">
        <v>0.35087719298245612</v>
      </c>
      <c r="O205" s="82">
        <v>0.33941162168733285</v>
      </c>
    </row>
    <row r="206" spans="1:15">
      <c r="A206" s="82" t="s">
        <v>281</v>
      </c>
      <c r="B206" s="82">
        <v>3029</v>
      </c>
      <c r="C206" s="82">
        <v>3574</v>
      </c>
      <c r="D206" s="82">
        <v>3173</v>
      </c>
      <c r="E206" s="82">
        <v>3031</v>
      </c>
      <c r="F206" s="82">
        <v>1877</v>
      </c>
      <c r="G206" s="82">
        <v>2259</v>
      </c>
      <c r="H206" s="82">
        <v>2113</v>
      </c>
      <c r="I206" s="82">
        <v>2156</v>
      </c>
      <c r="J206" s="82">
        <v>0.61967646087817763</v>
      </c>
      <c r="K206" s="82">
        <v>0.63206491326245107</v>
      </c>
      <c r="L206" s="82">
        <v>0.66593129530412853</v>
      </c>
      <c r="M206" s="82">
        <v>0.71131639722863738</v>
      </c>
      <c r="N206" s="82">
        <v>0.63921849427168576</v>
      </c>
      <c r="O206" s="82">
        <v>0.66762119042749024</v>
      </c>
    </row>
    <row r="207" spans="1:15">
      <c r="A207" s="82" t="s">
        <v>282</v>
      </c>
      <c r="B207" s="82">
        <v>2879</v>
      </c>
      <c r="C207" s="82">
        <v>2980</v>
      </c>
      <c r="D207" s="82">
        <v>2952</v>
      </c>
      <c r="E207" s="82">
        <v>3104</v>
      </c>
      <c r="F207" s="82">
        <v>982</v>
      </c>
      <c r="G207" s="82">
        <v>1016</v>
      </c>
      <c r="H207" s="82">
        <v>1101</v>
      </c>
      <c r="I207" s="82">
        <v>1229</v>
      </c>
      <c r="J207" s="82">
        <v>0.34109065647794373</v>
      </c>
      <c r="K207" s="82">
        <v>0.34093959731543622</v>
      </c>
      <c r="L207" s="82">
        <v>0.37296747967479676</v>
      </c>
      <c r="M207" s="82">
        <v>0.39594072164948452</v>
      </c>
      <c r="N207" s="82">
        <v>0.35171944160708207</v>
      </c>
      <c r="O207" s="82">
        <v>0.37029659141212928</v>
      </c>
    </row>
    <row r="208" spans="1:15">
      <c r="A208" s="82" t="s">
        <v>283</v>
      </c>
      <c r="B208" s="82">
        <v>1398</v>
      </c>
      <c r="C208" s="82">
        <v>1607</v>
      </c>
      <c r="D208" s="82">
        <v>1536</v>
      </c>
      <c r="E208" s="82">
        <v>1515</v>
      </c>
      <c r="F208" s="82">
        <v>557</v>
      </c>
      <c r="G208" s="82">
        <v>636</v>
      </c>
      <c r="H208" s="82">
        <v>631</v>
      </c>
      <c r="I208" s="82">
        <v>676</v>
      </c>
      <c r="J208" s="82">
        <v>0.39842632331902716</v>
      </c>
      <c r="K208" s="82">
        <v>0.39576851275668951</v>
      </c>
      <c r="L208" s="82">
        <v>0.41080729166666669</v>
      </c>
      <c r="M208" s="82">
        <v>0.44620462046204623</v>
      </c>
      <c r="N208" s="82">
        <v>0.40167364016736401</v>
      </c>
      <c r="O208" s="82">
        <v>0.41713181623014167</v>
      </c>
    </row>
    <row r="209" spans="1:15">
      <c r="A209" s="82" t="s">
        <v>423</v>
      </c>
      <c r="E209" s="82">
        <v>626</v>
      </c>
      <c r="I209" s="82">
        <v>284</v>
      </c>
      <c r="M209" s="82">
        <v>0.45367412140575081</v>
      </c>
      <c r="O209" s="82">
        <v>0.45367412140575081</v>
      </c>
    </row>
    <row r="210" spans="1:15">
      <c r="A210" s="82" t="s">
        <v>284</v>
      </c>
      <c r="B210" s="82">
        <v>610</v>
      </c>
      <c r="C210" s="82">
        <v>774</v>
      </c>
      <c r="D210" s="82">
        <v>653</v>
      </c>
      <c r="F210" s="82">
        <v>290</v>
      </c>
      <c r="G210" s="82">
        <v>368</v>
      </c>
      <c r="H210" s="82">
        <v>285</v>
      </c>
      <c r="J210" s="82">
        <v>0.47540983606557374</v>
      </c>
      <c r="K210" s="82">
        <v>0.47545219638242892</v>
      </c>
      <c r="L210" s="82">
        <v>0.43644716692189894</v>
      </c>
      <c r="N210" s="82">
        <v>0.46293568973981347</v>
      </c>
      <c r="O210" s="82">
        <v>0.4576033637000701</v>
      </c>
    </row>
    <row r="211" spans="1:15">
      <c r="A211" s="82" t="s">
        <v>285</v>
      </c>
      <c r="B211" s="82">
        <v>762</v>
      </c>
      <c r="C211" s="82">
        <v>797</v>
      </c>
      <c r="D211" s="82">
        <v>798</v>
      </c>
      <c r="E211" s="82">
        <v>813</v>
      </c>
      <c r="F211" s="82">
        <v>177</v>
      </c>
      <c r="G211" s="82">
        <v>227</v>
      </c>
      <c r="H211" s="82">
        <v>245</v>
      </c>
      <c r="I211" s="82">
        <v>214</v>
      </c>
      <c r="J211" s="82">
        <v>0.23228346456692914</v>
      </c>
      <c r="K211" s="82">
        <v>0.28481806775407781</v>
      </c>
      <c r="L211" s="82">
        <v>0.30701754385964913</v>
      </c>
      <c r="M211" s="82">
        <v>0.26322263222632225</v>
      </c>
      <c r="N211" s="82">
        <v>0.27535002121340685</v>
      </c>
      <c r="O211" s="82">
        <v>0.28488372093023256</v>
      </c>
    </row>
    <row r="212" spans="1:15">
      <c r="A212" s="82" t="s">
        <v>286</v>
      </c>
      <c r="B212" s="82">
        <v>5613</v>
      </c>
      <c r="C212" s="82">
        <v>5780</v>
      </c>
      <c r="D212" s="82">
        <v>5566</v>
      </c>
      <c r="E212" s="82">
        <v>5785</v>
      </c>
      <c r="F212" s="82">
        <v>3209</v>
      </c>
      <c r="G212" s="82">
        <v>3375</v>
      </c>
      <c r="H212" s="82">
        <v>3325</v>
      </c>
      <c r="I212" s="82">
        <v>3550</v>
      </c>
      <c r="J212" s="82">
        <v>0.57170853376091213</v>
      </c>
      <c r="K212" s="82">
        <v>0.58391003460207613</v>
      </c>
      <c r="L212" s="82">
        <v>0.59737693136902625</v>
      </c>
      <c r="M212" s="82">
        <v>0.61365600691443389</v>
      </c>
      <c r="N212" s="82">
        <v>0.58429152662303196</v>
      </c>
      <c r="O212" s="82">
        <v>0.59833051193742337</v>
      </c>
    </row>
    <row r="213" spans="1:15">
      <c r="A213" s="82" t="s">
        <v>287</v>
      </c>
      <c r="C213" s="82">
        <v>2260</v>
      </c>
      <c r="D213" s="82">
        <v>2420</v>
      </c>
      <c r="E213" s="82">
        <v>2662</v>
      </c>
      <c r="G213" s="82">
        <v>1336</v>
      </c>
      <c r="H213" s="82">
        <v>1402</v>
      </c>
      <c r="I213" s="82">
        <v>1571</v>
      </c>
      <c r="K213" s="82">
        <v>0.59115044247787607</v>
      </c>
      <c r="L213" s="82">
        <v>0.57933884297520666</v>
      </c>
      <c r="M213" s="82">
        <v>0.59015777610818931</v>
      </c>
      <c r="N213" s="82">
        <v>0.58504273504273507</v>
      </c>
      <c r="O213" s="82">
        <v>0.58689730318714251</v>
      </c>
    </row>
    <row r="214" spans="1:15">
      <c r="A214" s="82" t="s">
        <v>288</v>
      </c>
      <c r="B214" s="82">
        <v>2137</v>
      </c>
      <c r="F214" s="82">
        <v>1230</v>
      </c>
      <c r="J214" s="82">
        <v>0.57557323350491341</v>
      </c>
      <c r="N214" s="82">
        <v>0.57557323350491341</v>
      </c>
    </row>
    <row r="215" spans="1:15">
      <c r="A215" s="82" t="s">
        <v>63</v>
      </c>
      <c r="B215" s="82">
        <v>739</v>
      </c>
      <c r="C215" s="82">
        <v>691</v>
      </c>
      <c r="D215" s="82">
        <v>759</v>
      </c>
      <c r="E215" s="82">
        <v>762</v>
      </c>
      <c r="F215" s="82">
        <v>152</v>
      </c>
      <c r="G215" s="82">
        <v>117</v>
      </c>
      <c r="H215" s="82">
        <v>162</v>
      </c>
      <c r="I215" s="82">
        <v>167</v>
      </c>
      <c r="J215" s="82">
        <v>0.20568335588633288</v>
      </c>
      <c r="K215" s="82">
        <v>0.16931982633863965</v>
      </c>
      <c r="L215" s="82">
        <v>0.2134387351778656</v>
      </c>
      <c r="M215" s="82">
        <v>0.21916010498687663</v>
      </c>
      <c r="N215" s="82">
        <v>0.19689355870260392</v>
      </c>
      <c r="O215" s="82">
        <v>0.20162748643761302</v>
      </c>
    </row>
    <row r="216" spans="1:15">
      <c r="A216" s="82" t="s">
        <v>289</v>
      </c>
    </row>
    <row r="217" spans="1:15">
      <c r="A217" s="82" t="s">
        <v>65</v>
      </c>
    </row>
    <row r="218" spans="1:15">
      <c r="A218" s="82" t="s">
        <v>290</v>
      </c>
    </row>
    <row r="219" spans="1:15">
      <c r="A219" s="82" t="s">
        <v>291</v>
      </c>
      <c r="B219" s="82">
        <v>3660</v>
      </c>
      <c r="C219" s="82">
        <v>3663</v>
      </c>
      <c r="D219" s="82">
        <v>3696</v>
      </c>
      <c r="E219" s="82">
        <v>4102</v>
      </c>
      <c r="F219" s="82">
        <v>3281</v>
      </c>
      <c r="G219" s="82">
        <v>3303</v>
      </c>
      <c r="H219" s="82">
        <v>3367</v>
      </c>
      <c r="I219" s="82">
        <v>3712</v>
      </c>
      <c r="J219" s="82">
        <v>0.89644808743169402</v>
      </c>
      <c r="K219" s="82">
        <v>0.90171990171990168</v>
      </c>
      <c r="L219" s="82">
        <v>0.91098484848484851</v>
      </c>
      <c r="M219" s="82">
        <v>0.90492442710872745</v>
      </c>
      <c r="N219" s="82">
        <v>0.90307650421998364</v>
      </c>
      <c r="O219" s="82">
        <v>0.90585463746618966</v>
      </c>
    </row>
    <row r="220" spans="1:15">
      <c r="A220" s="82" t="s">
        <v>292</v>
      </c>
      <c r="B220" s="82">
        <v>4653</v>
      </c>
      <c r="C220" s="82">
        <v>4775</v>
      </c>
      <c r="D220" s="82">
        <v>4259</v>
      </c>
      <c r="E220" s="82">
        <v>4371</v>
      </c>
      <c r="F220" s="82">
        <v>3787</v>
      </c>
      <c r="G220" s="82">
        <v>3812</v>
      </c>
      <c r="H220" s="82">
        <v>3507</v>
      </c>
      <c r="I220" s="82">
        <v>3571</v>
      </c>
      <c r="J220" s="82">
        <v>0.81388351601117559</v>
      </c>
      <c r="K220" s="82">
        <v>0.79832460732984289</v>
      </c>
      <c r="L220" s="82">
        <v>0.82343273068795497</v>
      </c>
      <c r="M220" s="82">
        <v>0.81697552047586364</v>
      </c>
      <c r="N220" s="82">
        <v>0.81142690143932195</v>
      </c>
      <c r="O220" s="82">
        <v>0.81238343901529275</v>
      </c>
    </row>
    <row r="221" spans="1:15">
      <c r="A221" s="82" t="s">
        <v>293</v>
      </c>
      <c r="B221" s="82">
        <v>3963</v>
      </c>
      <c r="C221" s="82">
        <v>4011</v>
      </c>
      <c r="D221" s="82">
        <v>3604</v>
      </c>
      <c r="E221" s="82">
        <v>4313</v>
      </c>
      <c r="F221" s="82">
        <v>3211</v>
      </c>
      <c r="G221" s="82">
        <v>3277</v>
      </c>
      <c r="H221" s="82">
        <v>2976</v>
      </c>
      <c r="I221" s="82">
        <v>3649</v>
      </c>
      <c r="J221" s="82">
        <v>0.81024476406762558</v>
      </c>
      <c r="K221" s="82">
        <v>0.81700324108701072</v>
      </c>
      <c r="L221" s="82">
        <v>0.82574916759156491</v>
      </c>
      <c r="M221" s="82">
        <v>0.84604683514954793</v>
      </c>
      <c r="N221" s="82">
        <v>0.81741233373639666</v>
      </c>
      <c r="O221" s="82">
        <v>0.83014755197853785</v>
      </c>
    </row>
    <row r="222" spans="1:15">
      <c r="A222" s="82" t="s">
        <v>294</v>
      </c>
      <c r="B222" s="82">
        <v>4254</v>
      </c>
      <c r="C222" s="82">
        <v>4268</v>
      </c>
      <c r="D222" s="82">
        <v>3721</v>
      </c>
      <c r="E222" s="82">
        <v>4421</v>
      </c>
      <c r="F222" s="82">
        <v>3795</v>
      </c>
      <c r="G222" s="82">
        <v>3809</v>
      </c>
      <c r="H222" s="82">
        <v>3341</v>
      </c>
      <c r="I222" s="82">
        <v>3977</v>
      </c>
      <c r="J222" s="82">
        <v>0.89210155148095904</v>
      </c>
      <c r="K222" s="82">
        <v>0.89245548266166819</v>
      </c>
      <c r="L222" s="82">
        <v>0.89787691480784737</v>
      </c>
      <c r="M222" s="82">
        <v>0.89957023297896399</v>
      </c>
      <c r="N222" s="82">
        <v>0.89398023360287515</v>
      </c>
      <c r="O222" s="82">
        <v>0.89661563255439158</v>
      </c>
    </row>
    <row r="223" spans="1:15">
      <c r="A223" s="82" t="s">
        <v>295</v>
      </c>
      <c r="E223" s="82">
        <v>706</v>
      </c>
      <c r="I223" s="82">
        <v>411</v>
      </c>
      <c r="M223" s="82">
        <v>0.5821529745042493</v>
      </c>
      <c r="O223" s="82">
        <v>0.5821529745042493</v>
      </c>
    </row>
    <row r="224" spans="1:15">
      <c r="A224" s="82" t="s">
        <v>296</v>
      </c>
      <c r="B224" s="82">
        <v>3508</v>
      </c>
      <c r="C224" s="82">
        <v>3842</v>
      </c>
      <c r="D224" s="82">
        <v>2926</v>
      </c>
      <c r="E224" s="82">
        <v>2658</v>
      </c>
      <c r="F224" s="82">
        <v>2255</v>
      </c>
      <c r="G224" s="82">
        <v>2498</v>
      </c>
      <c r="H224" s="82">
        <v>1992</v>
      </c>
      <c r="I224" s="82">
        <v>1775</v>
      </c>
      <c r="J224" s="82">
        <v>0.64281641961231473</v>
      </c>
      <c r="K224" s="82">
        <v>0.65018219677251432</v>
      </c>
      <c r="L224" s="82">
        <v>0.68079289131920706</v>
      </c>
      <c r="M224" s="82">
        <v>0.66779533483822417</v>
      </c>
      <c r="N224" s="82">
        <v>0.65638380692876608</v>
      </c>
      <c r="O224" s="82">
        <v>0.66465096541481006</v>
      </c>
    </row>
    <row r="225" spans="1:15">
      <c r="A225" s="82" t="s">
        <v>297</v>
      </c>
      <c r="B225" s="82">
        <v>4243</v>
      </c>
      <c r="C225" s="82">
        <v>3799</v>
      </c>
      <c r="D225" s="82">
        <v>3874</v>
      </c>
      <c r="E225" s="82">
        <v>3720</v>
      </c>
      <c r="F225" s="82">
        <v>3613</v>
      </c>
      <c r="G225" s="82">
        <v>3206</v>
      </c>
      <c r="H225" s="82">
        <v>3334</v>
      </c>
      <c r="I225" s="82">
        <v>3174</v>
      </c>
      <c r="J225" s="82">
        <v>0.85152015083667221</v>
      </c>
      <c r="K225" s="82">
        <v>0.84390629112924453</v>
      </c>
      <c r="L225" s="82">
        <v>0.86060918946824982</v>
      </c>
      <c r="M225" s="82">
        <v>0.85322580645161294</v>
      </c>
      <c r="N225" s="82">
        <v>0.8520476670023498</v>
      </c>
      <c r="O225" s="82">
        <v>0.85262880716229261</v>
      </c>
    </row>
    <row r="226" spans="1:15">
      <c r="A226" s="82" t="s">
        <v>298</v>
      </c>
    </row>
    <row r="227" spans="1:15">
      <c r="A227" s="82" t="s">
        <v>299</v>
      </c>
      <c r="B227" s="82">
        <v>3817</v>
      </c>
      <c r="C227" s="82">
        <v>3970</v>
      </c>
      <c r="D227" s="82">
        <v>3877</v>
      </c>
      <c r="E227" s="82">
        <v>3799</v>
      </c>
      <c r="F227" s="82">
        <v>3110</v>
      </c>
      <c r="G227" s="82">
        <v>3183</v>
      </c>
      <c r="H227" s="82">
        <v>3079</v>
      </c>
      <c r="I227" s="82">
        <v>3031</v>
      </c>
      <c r="J227" s="82">
        <v>0.81477600209588685</v>
      </c>
      <c r="K227" s="82">
        <v>0.80176322418136026</v>
      </c>
      <c r="L227" s="82">
        <v>0.79417075058034559</v>
      </c>
      <c r="M227" s="82">
        <v>0.79784153724664386</v>
      </c>
      <c r="N227" s="82">
        <v>0.80349794238683125</v>
      </c>
      <c r="O227" s="82">
        <v>0.79795637987291779</v>
      </c>
    </row>
    <row r="228" spans="1:15">
      <c r="A228" s="82" t="s">
        <v>300</v>
      </c>
      <c r="B228" s="82">
        <v>3093</v>
      </c>
      <c r="C228" s="82">
        <v>3275</v>
      </c>
      <c r="D228" s="82">
        <v>2882</v>
      </c>
      <c r="E228" s="82">
        <v>2921</v>
      </c>
      <c r="F228" s="82">
        <v>2212</v>
      </c>
      <c r="G228" s="82">
        <v>2401</v>
      </c>
      <c r="H228" s="82">
        <v>2138</v>
      </c>
      <c r="I228" s="82">
        <v>2143</v>
      </c>
      <c r="J228" s="82">
        <v>0.71516327190430007</v>
      </c>
      <c r="K228" s="82">
        <v>0.73312977099236643</v>
      </c>
      <c r="L228" s="82">
        <v>0.7418459403192228</v>
      </c>
      <c r="M228" s="82">
        <v>0.73365285861006502</v>
      </c>
      <c r="N228" s="82">
        <v>0.72983783783783784</v>
      </c>
      <c r="O228" s="82">
        <v>0.73606521260189472</v>
      </c>
    </row>
    <row r="229" spans="1:15">
      <c r="A229" s="82" t="s">
        <v>301</v>
      </c>
      <c r="B229" s="82">
        <v>1766</v>
      </c>
      <c r="C229" s="82">
        <v>2414</v>
      </c>
      <c r="D229" s="82">
        <v>2216</v>
      </c>
      <c r="E229" s="82">
        <v>2429</v>
      </c>
      <c r="F229" s="82">
        <v>725</v>
      </c>
      <c r="G229" s="82">
        <v>988</v>
      </c>
      <c r="H229" s="82">
        <v>938</v>
      </c>
      <c r="I229" s="82">
        <v>973</v>
      </c>
      <c r="J229" s="82">
        <v>0.41053227633069084</v>
      </c>
      <c r="K229" s="82">
        <v>0.40927920463960232</v>
      </c>
      <c r="L229" s="82">
        <v>0.4232851985559567</v>
      </c>
      <c r="M229" s="82">
        <v>0.40057636887608067</v>
      </c>
      <c r="N229" s="82">
        <v>0.41447779862414008</v>
      </c>
      <c r="O229" s="82">
        <v>0.41068139963167588</v>
      </c>
    </row>
    <row r="230" spans="1:15">
      <c r="A230" s="82" t="s">
        <v>66</v>
      </c>
      <c r="B230" s="82">
        <v>5330</v>
      </c>
      <c r="C230" s="82">
        <v>5653</v>
      </c>
      <c r="D230" s="82">
        <v>5710</v>
      </c>
      <c r="E230" s="82">
        <v>6041</v>
      </c>
      <c r="F230" s="82">
        <v>3348</v>
      </c>
      <c r="G230" s="82">
        <v>3572</v>
      </c>
      <c r="H230" s="82">
        <v>3633</v>
      </c>
      <c r="I230" s="82">
        <v>3789</v>
      </c>
      <c r="J230" s="82">
        <v>0.62814258911819887</v>
      </c>
      <c r="K230" s="82">
        <v>0.63187687953299132</v>
      </c>
      <c r="L230" s="82">
        <v>0.63625218914185644</v>
      </c>
      <c r="M230" s="82">
        <v>0.62721403741102466</v>
      </c>
      <c r="N230" s="82">
        <v>0.63218115377703232</v>
      </c>
      <c r="O230" s="82">
        <v>0.63169386347965983</v>
      </c>
    </row>
    <row r="231" spans="1:15">
      <c r="A231" s="82" t="s">
        <v>302</v>
      </c>
      <c r="B231" s="82">
        <v>3357</v>
      </c>
      <c r="C231" s="82">
        <v>3762</v>
      </c>
      <c r="D231" s="82">
        <v>3731</v>
      </c>
      <c r="E231" s="82">
        <v>3961</v>
      </c>
      <c r="F231" s="82">
        <v>1546</v>
      </c>
      <c r="G231" s="82">
        <v>1718</v>
      </c>
      <c r="H231" s="82">
        <v>1826</v>
      </c>
      <c r="I231" s="82">
        <v>1966</v>
      </c>
      <c r="J231" s="82">
        <v>0.46053023532916293</v>
      </c>
      <c r="K231" s="82">
        <v>0.45667198298777245</v>
      </c>
      <c r="L231" s="82">
        <v>0.48941302599839187</v>
      </c>
      <c r="M231" s="82">
        <v>0.49633930825549105</v>
      </c>
      <c r="N231" s="82">
        <v>0.46912442396313364</v>
      </c>
      <c r="O231" s="82">
        <v>0.48105465339619347</v>
      </c>
    </row>
    <row r="232" spans="1:15">
      <c r="A232" s="82" t="s">
        <v>424</v>
      </c>
      <c r="E232" s="82">
        <v>5007</v>
      </c>
      <c r="I232" s="82">
        <v>3412</v>
      </c>
      <c r="M232" s="82">
        <v>0.68144597563411224</v>
      </c>
      <c r="O232" s="82">
        <v>0.68144597563411224</v>
      </c>
    </row>
    <row r="233" spans="1:15">
      <c r="A233" s="82" t="s">
        <v>68</v>
      </c>
      <c r="B233" s="82">
        <v>580</v>
      </c>
      <c r="C233" s="82">
        <v>624</v>
      </c>
      <c r="D233" s="82">
        <v>686</v>
      </c>
      <c r="E233" s="82">
        <v>744</v>
      </c>
      <c r="F233" s="82">
        <v>213</v>
      </c>
      <c r="G233" s="82">
        <v>270</v>
      </c>
      <c r="H233" s="82">
        <v>289</v>
      </c>
      <c r="I233" s="82">
        <v>300</v>
      </c>
      <c r="J233" s="82">
        <v>0.36724137931034484</v>
      </c>
      <c r="K233" s="82">
        <v>0.43269230769230771</v>
      </c>
      <c r="L233" s="82">
        <v>0.42128279883381925</v>
      </c>
      <c r="M233" s="82">
        <v>0.40322580645161288</v>
      </c>
      <c r="N233" s="82">
        <v>0.40846560846560848</v>
      </c>
      <c r="O233" s="82">
        <v>0.41820837390457644</v>
      </c>
    </row>
    <row r="234" spans="1:15">
      <c r="A234" s="82" t="s">
        <v>303</v>
      </c>
      <c r="B234" s="82">
        <v>5377</v>
      </c>
      <c r="C234" s="82">
        <v>5515</v>
      </c>
      <c r="D234" s="82">
        <v>5124</v>
      </c>
      <c r="F234" s="82">
        <v>3578</v>
      </c>
      <c r="G234" s="82">
        <v>3693</v>
      </c>
      <c r="H234" s="82">
        <v>3478</v>
      </c>
      <c r="J234" s="82">
        <v>0.66542681792821279</v>
      </c>
      <c r="K234" s="82">
        <v>0.66962828649138717</v>
      </c>
      <c r="L234" s="82">
        <v>0.67876658860265415</v>
      </c>
      <c r="N234" s="82">
        <v>0.6711413586413586</v>
      </c>
      <c r="O234" s="82">
        <v>0.67402951405207256</v>
      </c>
    </row>
    <row r="235" spans="1:15">
      <c r="A235" s="82" t="s">
        <v>304</v>
      </c>
      <c r="B235" s="82">
        <v>834</v>
      </c>
      <c r="C235" s="82">
        <v>892</v>
      </c>
      <c r="D235" s="82">
        <v>939</v>
      </c>
      <c r="F235" s="82">
        <v>381</v>
      </c>
      <c r="G235" s="82">
        <v>383</v>
      </c>
      <c r="H235" s="82">
        <v>422</v>
      </c>
      <c r="J235" s="82">
        <v>0.45683453237410071</v>
      </c>
      <c r="K235" s="82">
        <v>0.42937219730941706</v>
      </c>
      <c r="L235" s="82">
        <v>0.44941427050053251</v>
      </c>
      <c r="N235" s="82">
        <v>0.44502814258911821</v>
      </c>
      <c r="O235" s="82">
        <v>0.43965046422719828</v>
      </c>
    </row>
    <row r="236" spans="1:15">
      <c r="A236" s="82" t="s">
        <v>425</v>
      </c>
      <c r="E236" s="82">
        <v>947</v>
      </c>
      <c r="I236" s="82">
        <v>388</v>
      </c>
      <c r="M236" s="82">
        <v>0.40971488912354803</v>
      </c>
      <c r="O236" s="82">
        <v>0.40971488912354803</v>
      </c>
    </row>
    <row r="237" spans="1:15">
      <c r="A237" s="82" t="s">
        <v>305</v>
      </c>
      <c r="B237" s="82">
        <v>3157</v>
      </c>
      <c r="C237" s="82">
        <v>3182</v>
      </c>
      <c r="D237" s="82">
        <v>3229</v>
      </c>
      <c r="E237" s="82">
        <v>3239</v>
      </c>
      <c r="F237" s="82">
        <v>2402</v>
      </c>
      <c r="G237" s="82">
        <v>2478</v>
      </c>
      <c r="H237" s="82">
        <v>2599</v>
      </c>
      <c r="I237" s="82">
        <v>2665</v>
      </c>
      <c r="J237" s="82">
        <v>0.76084890719037057</v>
      </c>
      <c r="K237" s="82">
        <v>0.77875549968573221</v>
      </c>
      <c r="L237" s="82">
        <v>0.80489315577578202</v>
      </c>
      <c r="M237" s="82">
        <v>0.82278481012658233</v>
      </c>
      <c r="N237" s="82">
        <v>0.78166806020066892</v>
      </c>
      <c r="O237" s="82">
        <v>0.80227979274611394</v>
      </c>
    </row>
    <row r="238" spans="1:15">
      <c r="A238" s="82" t="s">
        <v>306</v>
      </c>
      <c r="B238" s="82">
        <v>3712</v>
      </c>
      <c r="C238" s="82">
        <v>3794</v>
      </c>
      <c r="D238" s="82">
        <v>3769</v>
      </c>
      <c r="E238" s="82">
        <v>3830</v>
      </c>
      <c r="F238" s="82">
        <v>2706</v>
      </c>
      <c r="G238" s="82">
        <v>2592</v>
      </c>
      <c r="H238" s="82">
        <v>2790</v>
      </c>
      <c r="I238" s="82">
        <v>2896</v>
      </c>
      <c r="J238" s="82">
        <v>0.72898706896551724</v>
      </c>
      <c r="K238" s="82">
        <v>0.68318397469688985</v>
      </c>
      <c r="L238" s="82">
        <v>0.74024940302467501</v>
      </c>
      <c r="M238" s="82">
        <v>0.7561357702349869</v>
      </c>
      <c r="N238" s="82">
        <v>0.71733924611973388</v>
      </c>
      <c r="O238" s="82">
        <v>0.72658650048275253</v>
      </c>
    </row>
    <row r="239" spans="1:15">
      <c r="A239" s="82" t="s">
        <v>307</v>
      </c>
      <c r="B239" s="82">
        <v>6406</v>
      </c>
      <c r="C239" s="82">
        <v>6499</v>
      </c>
      <c r="D239" s="82">
        <v>6621</v>
      </c>
      <c r="E239" s="82">
        <v>7217</v>
      </c>
      <c r="F239" s="82">
        <v>5230</v>
      </c>
      <c r="G239" s="82">
        <v>5359</v>
      </c>
      <c r="H239" s="82">
        <v>5593</v>
      </c>
      <c r="I239" s="82">
        <v>6040</v>
      </c>
      <c r="J239" s="82">
        <v>0.81642210427724005</v>
      </c>
      <c r="K239" s="82">
        <v>0.82458839821510999</v>
      </c>
      <c r="L239" s="82">
        <v>0.84473644464582387</v>
      </c>
      <c r="M239" s="82">
        <v>0.83691284467230154</v>
      </c>
      <c r="N239" s="82">
        <v>0.82874116562532008</v>
      </c>
      <c r="O239" s="82">
        <v>0.83552146334267596</v>
      </c>
    </row>
    <row r="240" spans="1:15">
      <c r="A240" s="82" t="s">
        <v>308</v>
      </c>
      <c r="B240" s="82">
        <v>4282</v>
      </c>
      <c r="C240" s="82">
        <v>5157</v>
      </c>
      <c r="D240" s="82">
        <v>4500</v>
      </c>
      <c r="E240" s="82">
        <v>4654</v>
      </c>
      <c r="F240" s="82">
        <v>3378</v>
      </c>
      <c r="G240" s="82">
        <v>4113</v>
      </c>
      <c r="H240" s="82">
        <v>3636</v>
      </c>
      <c r="I240" s="82">
        <v>3911</v>
      </c>
      <c r="J240" s="82">
        <v>0.78888369920597856</v>
      </c>
      <c r="K240" s="82">
        <v>0.79755671902268765</v>
      </c>
      <c r="L240" s="82">
        <v>0.80800000000000005</v>
      </c>
      <c r="M240" s="82">
        <v>0.84035238504512244</v>
      </c>
      <c r="N240" s="82">
        <v>0.79826386397876459</v>
      </c>
      <c r="O240" s="82">
        <v>0.81475787855495774</v>
      </c>
    </row>
    <row r="241" spans="1:15">
      <c r="A241" s="82" t="s">
        <v>309</v>
      </c>
      <c r="B241" s="82">
        <v>404</v>
      </c>
      <c r="C241" s="82">
        <v>423</v>
      </c>
      <c r="D241" s="82">
        <v>412</v>
      </c>
      <c r="E241" s="82">
        <v>422</v>
      </c>
      <c r="F241" s="82">
        <v>131</v>
      </c>
      <c r="G241" s="82">
        <v>131</v>
      </c>
      <c r="H241" s="82">
        <v>137</v>
      </c>
      <c r="I241" s="82">
        <v>153</v>
      </c>
      <c r="J241" s="82">
        <v>0.32425742574257427</v>
      </c>
      <c r="K241" s="82">
        <v>0.30969267139479906</v>
      </c>
      <c r="L241" s="82">
        <v>0.33252427184466021</v>
      </c>
      <c r="M241" s="82">
        <v>0.36255924170616116</v>
      </c>
      <c r="N241" s="82">
        <v>0.32203389830508472</v>
      </c>
      <c r="O241" s="82">
        <v>0.3349244232299125</v>
      </c>
    </row>
    <row r="242" spans="1:15">
      <c r="A242" s="82" t="s">
        <v>310</v>
      </c>
      <c r="B242" s="82">
        <v>1726</v>
      </c>
      <c r="C242" s="82">
        <v>1878</v>
      </c>
      <c r="D242" s="82">
        <v>1892</v>
      </c>
      <c r="E242" s="82">
        <v>1915</v>
      </c>
      <c r="F242" s="82">
        <v>874</v>
      </c>
      <c r="G242" s="82">
        <v>905</v>
      </c>
      <c r="H242" s="82">
        <v>952</v>
      </c>
      <c r="I242" s="82">
        <v>1050</v>
      </c>
      <c r="J242" s="82">
        <v>0.50637311703360366</v>
      </c>
      <c r="K242" s="82">
        <v>0.48189563365282218</v>
      </c>
      <c r="L242" s="82">
        <v>0.5031712473572939</v>
      </c>
      <c r="M242" s="82">
        <v>0.54830287206266315</v>
      </c>
      <c r="N242" s="82">
        <v>0.49690684133915575</v>
      </c>
      <c r="O242" s="82">
        <v>0.51134564643799474</v>
      </c>
    </row>
    <row r="243" spans="1:15">
      <c r="A243" s="82" t="s">
        <v>69</v>
      </c>
      <c r="B243" s="82">
        <v>3142</v>
      </c>
      <c r="C243" s="82">
        <v>3085</v>
      </c>
      <c r="D243" s="82">
        <v>3043</v>
      </c>
      <c r="E243" s="82">
        <v>3217</v>
      </c>
      <c r="F243" s="82">
        <v>1313</v>
      </c>
      <c r="G243" s="82">
        <v>1258</v>
      </c>
      <c r="H243" s="82">
        <v>1390</v>
      </c>
      <c r="I243" s="82">
        <v>1482</v>
      </c>
      <c r="J243" s="82">
        <v>0.41788669637173775</v>
      </c>
      <c r="K243" s="82">
        <v>0.40777957860615882</v>
      </c>
      <c r="L243" s="82">
        <v>0.45678606638186003</v>
      </c>
      <c r="M243" s="82">
        <v>0.46067764998445759</v>
      </c>
      <c r="N243" s="82">
        <v>0.42729234088457391</v>
      </c>
      <c r="O243" s="82">
        <v>0.44194756554307119</v>
      </c>
    </row>
    <row r="244" spans="1:15">
      <c r="A244" s="82" t="s">
        <v>311</v>
      </c>
    </row>
    <row r="245" spans="1:15">
      <c r="A245" s="82" t="s">
        <v>312</v>
      </c>
      <c r="B245" s="82">
        <v>1619</v>
      </c>
      <c r="C245" s="82">
        <v>1590</v>
      </c>
      <c r="D245" s="82">
        <v>1602</v>
      </c>
      <c r="E245" s="82">
        <v>1673</v>
      </c>
      <c r="F245" s="82">
        <v>917</v>
      </c>
      <c r="G245" s="82">
        <v>889</v>
      </c>
      <c r="H245" s="82">
        <v>883</v>
      </c>
      <c r="I245" s="82">
        <v>852</v>
      </c>
      <c r="J245" s="82">
        <v>0.56639901173563934</v>
      </c>
      <c r="K245" s="82">
        <v>0.5591194968553459</v>
      </c>
      <c r="L245" s="82">
        <v>0.55118601747815232</v>
      </c>
      <c r="M245" s="82">
        <v>0.50926479378362222</v>
      </c>
      <c r="N245" s="82">
        <v>0.55892745790895859</v>
      </c>
      <c r="O245" s="82">
        <v>0.53936279547790345</v>
      </c>
    </row>
    <row r="246" spans="1:15">
      <c r="A246" s="82" t="s">
        <v>313</v>
      </c>
      <c r="B246" s="82">
        <v>2952</v>
      </c>
      <c r="C246" s="82">
        <v>2880</v>
      </c>
      <c r="D246" s="82">
        <v>2671</v>
      </c>
      <c r="E246" s="82">
        <v>2759</v>
      </c>
      <c r="F246" s="82">
        <v>1421</v>
      </c>
      <c r="G246" s="82">
        <v>1559</v>
      </c>
      <c r="H246" s="82">
        <v>1415</v>
      </c>
      <c r="I246" s="82">
        <v>1503</v>
      </c>
      <c r="J246" s="82">
        <v>0.48136856368563685</v>
      </c>
      <c r="K246" s="82">
        <v>0.54131944444444446</v>
      </c>
      <c r="L246" s="82">
        <v>0.52976413328341443</v>
      </c>
      <c r="M246" s="82">
        <v>0.54476259514316783</v>
      </c>
      <c r="N246" s="82">
        <v>0.51687639656591788</v>
      </c>
      <c r="O246" s="82">
        <v>0.53874849578820694</v>
      </c>
    </row>
    <row r="247" spans="1:15">
      <c r="A247" s="82" t="s">
        <v>314</v>
      </c>
      <c r="B247" s="82">
        <v>97</v>
      </c>
      <c r="C247" s="82">
        <v>116</v>
      </c>
      <c r="D247" s="82">
        <v>90</v>
      </c>
      <c r="E247" s="82">
        <v>138</v>
      </c>
      <c r="F247" s="82">
        <v>55</v>
      </c>
      <c r="G247" s="82">
        <v>78</v>
      </c>
      <c r="H247" s="82">
        <v>61</v>
      </c>
      <c r="I247" s="82">
        <v>84</v>
      </c>
      <c r="J247" s="82">
        <v>0.5670103092783505</v>
      </c>
      <c r="K247" s="82">
        <v>0.67241379310344829</v>
      </c>
      <c r="L247" s="82">
        <v>0.67777777777777781</v>
      </c>
      <c r="M247" s="82">
        <v>0.60869565217391308</v>
      </c>
      <c r="N247" s="82">
        <v>0.64026402640264024</v>
      </c>
      <c r="O247" s="82">
        <v>0.64825581395348841</v>
      </c>
    </row>
    <row r="248" spans="1:15">
      <c r="A248" s="82" t="s">
        <v>315</v>
      </c>
      <c r="B248" s="82">
        <v>6354</v>
      </c>
      <c r="C248" s="82">
        <v>6807</v>
      </c>
      <c r="D248" s="82">
        <v>7225</v>
      </c>
      <c r="E248" s="82">
        <v>7565</v>
      </c>
      <c r="F248" s="82">
        <v>5213</v>
      </c>
      <c r="G248" s="82">
        <v>5621</v>
      </c>
      <c r="H248" s="82">
        <v>6097</v>
      </c>
      <c r="I248" s="82">
        <v>6236</v>
      </c>
      <c r="J248" s="82">
        <v>0.82042807680201446</v>
      </c>
      <c r="K248" s="82">
        <v>0.8257675921845159</v>
      </c>
      <c r="L248" s="82">
        <v>0.84387543252595154</v>
      </c>
      <c r="M248" s="82">
        <v>0.8243225380039656</v>
      </c>
      <c r="N248" s="82">
        <v>0.83052094574708135</v>
      </c>
      <c r="O248" s="82">
        <v>0.83131916469880074</v>
      </c>
    </row>
    <row r="249" spans="1:15">
      <c r="A249" s="82" t="s">
        <v>316</v>
      </c>
      <c r="B249" s="82">
        <v>4097</v>
      </c>
      <c r="C249" s="82">
        <v>4014</v>
      </c>
      <c r="D249" s="82">
        <v>3982</v>
      </c>
      <c r="E249" s="82">
        <v>3818</v>
      </c>
      <c r="F249" s="82">
        <v>2706</v>
      </c>
      <c r="G249" s="82">
        <v>2750</v>
      </c>
      <c r="H249" s="82">
        <v>2770</v>
      </c>
      <c r="I249" s="82">
        <v>2704</v>
      </c>
      <c r="J249" s="82">
        <v>0.66048328044910909</v>
      </c>
      <c r="K249" s="82">
        <v>0.68510214250124568</v>
      </c>
      <c r="L249" s="82">
        <v>0.69563033651431438</v>
      </c>
      <c r="M249" s="82">
        <v>0.70822420115243578</v>
      </c>
      <c r="N249" s="82">
        <v>0.68022823120813691</v>
      </c>
      <c r="O249" s="82">
        <v>0.69612324360927713</v>
      </c>
    </row>
    <row r="250" spans="1:15">
      <c r="A250" s="82" t="s">
        <v>317</v>
      </c>
      <c r="B250" s="82">
        <v>4013</v>
      </c>
      <c r="C250" s="82">
        <v>3971</v>
      </c>
      <c r="D250" s="82">
        <v>4182</v>
      </c>
      <c r="E250" s="82">
        <v>4106</v>
      </c>
      <c r="F250" s="82">
        <v>2397</v>
      </c>
      <c r="G250" s="82">
        <v>2413</v>
      </c>
      <c r="H250" s="82">
        <v>2553</v>
      </c>
      <c r="I250" s="82">
        <v>2493</v>
      </c>
      <c r="J250" s="82">
        <v>0.59730874657363564</v>
      </c>
      <c r="K250" s="82">
        <v>0.60765550239234445</v>
      </c>
      <c r="L250" s="82">
        <v>0.61047345767575323</v>
      </c>
      <c r="M250" s="82">
        <v>0.60716025328787138</v>
      </c>
      <c r="N250" s="82">
        <v>0.60521124445175078</v>
      </c>
      <c r="O250" s="82">
        <v>0.60845093400766781</v>
      </c>
    </row>
    <row r="251" spans="1:15">
      <c r="A251" s="82" t="s">
        <v>318</v>
      </c>
      <c r="B251" s="82">
        <v>3701</v>
      </c>
      <c r="C251" s="82">
        <v>3678</v>
      </c>
      <c r="D251" s="82">
        <v>3935</v>
      </c>
      <c r="E251" s="82">
        <v>3824</v>
      </c>
      <c r="F251" s="82">
        <v>2152</v>
      </c>
      <c r="G251" s="82">
        <v>2212</v>
      </c>
      <c r="H251" s="82">
        <v>2314</v>
      </c>
      <c r="I251" s="82">
        <v>2273</v>
      </c>
      <c r="J251" s="82">
        <v>0.58146446906241556</v>
      </c>
      <c r="K251" s="82">
        <v>0.60141381185426868</v>
      </c>
      <c r="L251" s="82">
        <v>0.58805590851334177</v>
      </c>
      <c r="M251" s="82">
        <v>0.59440376569037656</v>
      </c>
      <c r="N251" s="82">
        <v>0.59024217783277355</v>
      </c>
      <c r="O251" s="82">
        <v>0.5944740753694151</v>
      </c>
    </row>
    <row r="252" spans="1:15">
      <c r="A252" s="82" t="s">
        <v>319</v>
      </c>
      <c r="B252" s="82">
        <v>1056</v>
      </c>
      <c r="C252" s="82">
        <v>1283</v>
      </c>
      <c r="D252" s="82">
        <v>1474</v>
      </c>
      <c r="F252" s="82">
        <v>326</v>
      </c>
      <c r="G252" s="82">
        <v>391</v>
      </c>
      <c r="H252" s="82">
        <v>502</v>
      </c>
      <c r="J252" s="82">
        <v>0.30871212121212122</v>
      </c>
      <c r="K252" s="82">
        <v>0.30475448168355418</v>
      </c>
      <c r="L252" s="82">
        <v>0.34056987788331072</v>
      </c>
      <c r="N252" s="82">
        <v>0.31969577760293733</v>
      </c>
      <c r="O252" s="82">
        <v>0.32390279289082335</v>
      </c>
    </row>
    <row r="253" spans="1:15">
      <c r="A253" s="82" t="s">
        <v>320</v>
      </c>
      <c r="B253" s="82">
        <v>2385</v>
      </c>
      <c r="C253" s="82">
        <v>2576</v>
      </c>
      <c r="D253" s="82">
        <v>2643</v>
      </c>
      <c r="E253" s="82">
        <v>2730</v>
      </c>
      <c r="F253" s="82">
        <v>959</v>
      </c>
      <c r="G253" s="82">
        <v>1086</v>
      </c>
      <c r="H253" s="82">
        <v>1048</v>
      </c>
      <c r="I253" s="82">
        <v>1131</v>
      </c>
      <c r="J253" s="82">
        <v>0.40209643605870021</v>
      </c>
      <c r="K253" s="82">
        <v>0.421583850931677</v>
      </c>
      <c r="L253" s="82">
        <v>0.39651910707529325</v>
      </c>
      <c r="M253" s="82">
        <v>0.41428571428571431</v>
      </c>
      <c r="N253" s="82">
        <v>0.40675960021041557</v>
      </c>
      <c r="O253" s="82">
        <v>0.41074348974713798</v>
      </c>
    </row>
    <row r="254" spans="1:15">
      <c r="A254" s="82" t="s">
        <v>426</v>
      </c>
      <c r="E254" s="82">
        <v>1505</v>
      </c>
      <c r="I254" s="82">
        <v>527</v>
      </c>
      <c r="M254" s="82">
        <v>0.3501661129568106</v>
      </c>
      <c r="O254" s="82">
        <v>0.3501661129568106</v>
      </c>
    </row>
    <row r="255" spans="1:15">
      <c r="A255" s="82" t="s">
        <v>70</v>
      </c>
      <c r="B255" s="82">
        <v>2209</v>
      </c>
      <c r="C255" s="82">
        <v>2197</v>
      </c>
      <c r="D255" s="82">
        <v>2303</v>
      </c>
      <c r="E255" s="82">
        <v>2255</v>
      </c>
      <c r="F255" s="82">
        <v>1010</v>
      </c>
      <c r="G255" s="82">
        <v>1060</v>
      </c>
      <c r="H255" s="82">
        <v>1118</v>
      </c>
      <c r="I255" s="82">
        <v>1144</v>
      </c>
      <c r="J255" s="82">
        <v>0.457220461747397</v>
      </c>
      <c r="K255" s="82">
        <v>0.48247610377787892</v>
      </c>
      <c r="L255" s="82">
        <v>0.4854537559704733</v>
      </c>
      <c r="M255" s="82">
        <v>0.50731707317073171</v>
      </c>
      <c r="N255" s="82">
        <v>0.47518259055000744</v>
      </c>
      <c r="O255" s="82">
        <v>0.49178386380458922</v>
      </c>
    </row>
    <row r="256" spans="1:15">
      <c r="A256" s="82" t="s">
        <v>321</v>
      </c>
      <c r="B256" s="82">
        <v>1651</v>
      </c>
      <c r="C256" s="82">
        <v>1599</v>
      </c>
      <c r="D256" s="82">
        <v>1607</v>
      </c>
      <c r="E256" s="82">
        <v>1703</v>
      </c>
      <c r="F256" s="82">
        <v>978</v>
      </c>
      <c r="G256" s="82">
        <v>931</v>
      </c>
      <c r="H256" s="82">
        <v>919</v>
      </c>
      <c r="I256" s="82">
        <v>1029</v>
      </c>
      <c r="J256" s="82">
        <v>0.59236826165960021</v>
      </c>
      <c r="K256" s="82">
        <v>0.58223889931207007</v>
      </c>
      <c r="L256" s="82">
        <v>0.57187305538270072</v>
      </c>
      <c r="M256" s="82">
        <v>0.6042278332354668</v>
      </c>
      <c r="N256" s="82">
        <v>0.58225241918879966</v>
      </c>
      <c r="O256" s="82">
        <v>0.58647382358932576</v>
      </c>
    </row>
    <row r="257" spans="1:15">
      <c r="A257" s="82" t="s">
        <v>322</v>
      </c>
      <c r="C257" s="82">
        <v>951</v>
      </c>
      <c r="D257" s="82">
        <v>926</v>
      </c>
      <c r="E257" s="82">
        <v>983</v>
      </c>
      <c r="G257" s="82">
        <v>301</v>
      </c>
      <c r="H257" s="82">
        <v>292</v>
      </c>
      <c r="I257" s="82">
        <v>307</v>
      </c>
      <c r="K257" s="82">
        <v>0.31650893796004204</v>
      </c>
      <c r="L257" s="82">
        <v>0.31533477321814257</v>
      </c>
      <c r="M257" s="82">
        <v>0.31230925737538151</v>
      </c>
      <c r="N257" s="82">
        <v>0.31592967501331914</v>
      </c>
      <c r="O257" s="82">
        <v>0.31468531468531469</v>
      </c>
    </row>
    <row r="258" spans="1:15">
      <c r="A258" s="82" t="s">
        <v>323</v>
      </c>
    </row>
    <row r="259" spans="1:15">
      <c r="A259" s="82" t="s">
        <v>324</v>
      </c>
      <c r="B259" s="82">
        <v>1356</v>
      </c>
      <c r="C259" s="82">
        <v>1487</v>
      </c>
      <c r="D259" s="82">
        <v>1403</v>
      </c>
      <c r="E259" s="82">
        <v>1414</v>
      </c>
      <c r="F259" s="82">
        <v>806</v>
      </c>
      <c r="G259" s="82">
        <v>878</v>
      </c>
      <c r="H259" s="82">
        <v>804</v>
      </c>
      <c r="I259" s="82">
        <v>811</v>
      </c>
      <c r="J259" s="82">
        <v>0.5943952802359882</v>
      </c>
      <c r="K259" s="82">
        <v>0.59045057162071279</v>
      </c>
      <c r="L259" s="82">
        <v>0.57305773342836774</v>
      </c>
      <c r="M259" s="82">
        <v>0.57355021216407354</v>
      </c>
      <c r="N259" s="82">
        <v>0.58596325953838913</v>
      </c>
      <c r="O259" s="82">
        <v>0.57922862453531598</v>
      </c>
    </row>
    <row r="260" spans="1:15">
      <c r="A260" s="82" t="s">
        <v>325</v>
      </c>
      <c r="B260" s="82">
        <v>3886</v>
      </c>
      <c r="C260" s="82">
        <v>4045</v>
      </c>
      <c r="D260" s="82">
        <v>4174</v>
      </c>
      <c r="E260" s="82">
        <v>4192</v>
      </c>
      <c r="F260" s="82">
        <v>3177</v>
      </c>
      <c r="G260" s="82">
        <v>3304</v>
      </c>
      <c r="H260" s="82">
        <v>3400</v>
      </c>
      <c r="I260" s="82">
        <v>3430</v>
      </c>
      <c r="J260" s="82">
        <v>0.81755018013381364</v>
      </c>
      <c r="K260" s="82">
        <v>0.81681087762669968</v>
      </c>
      <c r="L260" s="82">
        <v>0.8145663632007667</v>
      </c>
      <c r="M260" s="82">
        <v>0.81822519083969469</v>
      </c>
      <c r="N260" s="82">
        <v>0.81627426683188764</v>
      </c>
      <c r="O260" s="82">
        <v>0.81653372008701963</v>
      </c>
    </row>
    <row r="261" spans="1:15">
      <c r="A261" s="82" t="s">
        <v>326</v>
      </c>
      <c r="B261" s="82">
        <v>43</v>
      </c>
      <c r="C261" s="82">
        <v>71</v>
      </c>
      <c r="D261" s="82">
        <v>69</v>
      </c>
      <c r="E261" s="82">
        <v>108</v>
      </c>
      <c r="F261" s="82">
        <v>3</v>
      </c>
      <c r="G261" s="82">
        <v>8</v>
      </c>
      <c r="H261" s="82">
        <v>6</v>
      </c>
      <c r="I261" s="82">
        <v>13</v>
      </c>
      <c r="J261" s="82">
        <v>6.9767441860465115E-2</v>
      </c>
      <c r="K261" s="82">
        <v>0.11267605633802817</v>
      </c>
      <c r="L261" s="82">
        <v>8.6956521739130432E-2</v>
      </c>
      <c r="M261" s="82">
        <v>0.12037037037037036</v>
      </c>
      <c r="N261" s="82">
        <v>9.2896174863387984E-2</v>
      </c>
      <c r="O261" s="82">
        <v>0.10887096774193548</v>
      </c>
    </row>
    <row r="262" spans="1:15">
      <c r="A262" s="82" t="s">
        <v>327</v>
      </c>
      <c r="B262" s="82">
        <v>3411</v>
      </c>
      <c r="C262" s="82">
        <v>4149</v>
      </c>
      <c r="D262" s="82">
        <v>4311</v>
      </c>
      <c r="E262" s="82">
        <v>4510</v>
      </c>
      <c r="F262" s="82">
        <v>2326</v>
      </c>
      <c r="G262" s="82">
        <v>2715</v>
      </c>
      <c r="H262" s="82">
        <v>2940</v>
      </c>
      <c r="I262" s="82">
        <v>3029</v>
      </c>
      <c r="J262" s="82">
        <v>0.68191146291410143</v>
      </c>
      <c r="K262" s="82">
        <v>0.65437454808387563</v>
      </c>
      <c r="L262" s="82">
        <v>0.68197633959638138</v>
      </c>
      <c r="M262" s="82">
        <v>0.67161862527716187</v>
      </c>
      <c r="N262" s="82">
        <v>0.67231067306882319</v>
      </c>
      <c r="O262" s="82">
        <v>0.66954510408635315</v>
      </c>
    </row>
    <row r="263" spans="1:15">
      <c r="A263" s="82" t="s">
        <v>328</v>
      </c>
    </row>
    <row r="264" spans="1:15">
      <c r="A264" s="82" t="s">
        <v>71</v>
      </c>
      <c r="B264" s="82">
        <v>534</v>
      </c>
      <c r="C264" s="82">
        <v>602</v>
      </c>
      <c r="D264" s="82">
        <v>543</v>
      </c>
      <c r="E264" s="82">
        <v>723</v>
      </c>
      <c r="F264" s="82">
        <v>170</v>
      </c>
      <c r="G264" s="82">
        <v>229</v>
      </c>
      <c r="H264" s="82">
        <v>219</v>
      </c>
      <c r="I264" s="82">
        <v>288</v>
      </c>
      <c r="J264" s="82">
        <v>0.31835205992509363</v>
      </c>
      <c r="K264" s="82">
        <v>0.38039867109634551</v>
      </c>
      <c r="L264" s="82">
        <v>0.40331491712707185</v>
      </c>
      <c r="M264" s="82">
        <v>0.39834024896265557</v>
      </c>
      <c r="N264" s="82">
        <v>0.36807623585467542</v>
      </c>
      <c r="O264" s="82">
        <v>0.39400428265524623</v>
      </c>
    </row>
    <row r="265" spans="1:15">
      <c r="A265" s="82" t="s">
        <v>329</v>
      </c>
      <c r="B265" s="82">
        <v>1699</v>
      </c>
      <c r="C265" s="82">
        <v>1510</v>
      </c>
      <c r="D265" s="82">
        <v>1456</v>
      </c>
      <c r="E265" s="82">
        <v>1703</v>
      </c>
      <c r="F265" s="82">
        <v>779</v>
      </c>
      <c r="G265" s="82">
        <v>720</v>
      </c>
      <c r="H265" s="82">
        <v>706</v>
      </c>
      <c r="I265" s="82">
        <v>821</v>
      </c>
      <c r="J265" s="82">
        <v>0.45850500294290758</v>
      </c>
      <c r="K265" s="82">
        <v>0.47682119205298013</v>
      </c>
      <c r="L265" s="82">
        <v>0.48489010989010989</v>
      </c>
      <c r="M265" s="82">
        <v>0.48209042865531415</v>
      </c>
      <c r="N265" s="82">
        <v>0.47266881028938906</v>
      </c>
      <c r="O265" s="82">
        <v>0.48125937031484256</v>
      </c>
    </row>
    <row r="266" spans="1:15">
      <c r="A266" s="82" t="s">
        <v>330</v>
      </c>
      <c r="B266" s="82">
        <v>1013</v>
      </c>
      <c r="C266" s="82">
        <v>1008</v>
      </c>
      <c r="D266" s="82">
        <v>996</v>
      </c>
      <c r="E266" s="82">
        <v>1062</v>
      </c>
      <c r="F266" s="82">
        <v>512</v>
      </c>
      <c r="G266" s="82">
        <v>532</v>
      </c>
      <c r="H266" s="82">
        <v>505</v>
      </c>
      <c r="I266" s="82">
        <v>531</v>
      </c>
      <c r="J266" s="82">
        <v>0.50542941757156956</v>
      </c>
      <c r="K266" s="82">
        <v>0.52777777777777779</v>
      </c>
      <c r="L266" s="82">
        <v>0.50702811244979917</v>
      </c>
      <c r="M266" s="82">
        <v>0.5</v>
      </c>
      <c r="N266" s="82">
        <v>0.51342393105734174</v>
      </c>
      <c r="O266" s="82">
        <v>0.51141552511415522</v>
      </c>
    </row>
    <row r="267" spans="1:15">
      <c r="A267" s="82" t="s">
        <v>331</v>
      </c>
    </row>
    <row r="268" spans="1:15">
      <c r="A268" s="82" t="s">
        <v>332</v>
      </c>
      <c r="B268" s="82">
        <v>1734</v>
      </c>
      <c r="C268" s="82">
        <v>1931</v>
      </c>
      <c r="D268" s="82">
        <v>1997</v>
      </c>
      <c r="E268" s="82">
        <v>2025</v>
      </c>
      <c r="F268" s="82">
        <v>657</v>
      </c>
      <c r="G268" s="82">
        <v>709</v>
      </c>
      <c r="H268" s="82">
        <v>716</v>
      </c>
      <c r="I268" s="82">
        <v>774</v>
      </c>
      <c r="J268" s="82">
        <v>0.37889273356401382</v>
      </c>
      <c r="K268" s="82">
        <v>0.36716727084412221</v>
      </c>
      <c r="L268" s="82">
        <v>0.35853780671006508</v>
      </c>
      <c r="M268" s="82">
        <v>0.38222222222222224</v>
      </c>
      <c r="N268" s="82">
        <v>0.3677145884846344</v>
      </c>
      <c r="O268" s="82">
        <v>0.36939358306736098</v>
      </c>
    </row>
    <row r="269" spans="1:15">
      <c r="A269" s="82" t="s">
        <v>333</v>
      </c>
      <c r="B269" s="82">
        <v>5180</v>
      </c>
      <c r="C269" s="82">
        <v>5538</v>
      </c>
      <c r="D269" s="82">
        <v>6016</v>
      </c>
      <c r="E269" s="82">
        <v>6080</v>
      </c>
      <c r="F269" s="82">
        <v>4560</v>
      </c>
      <c r="G269" s="82">
        <v>4951</v>
      </c>
      <c r="H269" s="82">
        <v>5394</v>
      </c>
      <c r="I269" s="82">
        <v>5442</v>
      </c>
      <c r="J269" s="82">
        <v>0.88030888030888033</v>
      </c>
      <c r="K269" s="82">
        <v>0.89400505597688695</v>
      </c>
      <c r="L269" s="82">
        <v>0.89660904255319152</v>
      </c>
      <c r="M269" s="82">
        <v>0.8950657894736842</v>
      </c>
      <c r="N269" s="82">
        <v>0.89070156567467429</v>
      </c>
      <c r="O269" s="82">
        <v>0.89525915844391513</v>
      </c>
    </row>
    <row r="270" spans="1:15">
      <c r="A270" s="82" t="s">
        <v>72</v>
      </c>
      <c r="C270" s="82">
        <v>704</v>
      </c>
      <c r="D270" s="82">
        <v>656</v>
      </c>
      <c r="E270" s="82">
        <v>798</v>
      </c>
      <c r="G270" s="82">
        <v>342</v>
      </c>
      <c r="H270" s="82">
        <v>340</v>
      </c>
      <c r="I270" s="82">
        <v>393</v>
      </c>
      <c r="K270" s="82">
        <v>0.48579545454545453</v>
      </c>
      <c r="L270" s="82">
        <v>0.51829268292682928</v>
      </c>
      <c r="M270" s="82">
        <v>0.4924812030075188</v>
      </c>
      <c r="N270" s="82">
        <v>0.50147058823529411</v>
      </c>
      <c r="O270" s="82">
        <v>0.49814643188137164</v>
      </c>
    </row>
    <row r="271" spans="1:15">
      <c r="A271" s="82" t="s">
        <v>334</v>
      </c>
      <c r="B271" s="82">
        <v>467</v>
      </c>
      <c r="C271" s="82">
        <v>420</v>
      </c>
      <c r="D271" s="82">
        <v>474</v>
      </c>
      <c r="E271" s="82">
        <v>509</v>
      </c>
      <c r="F271" s="82">
        <v>169</v>
      </c>
      <c r="G271" s="82">
        <v>190</v>
      </c>
      <c r="H271" s="82">
        <v>184</v>
      </c>
      <c r="I271" s="82">
        <v>190</v>
      </c>
      <c r="J271" s="82">
        <v>0.36188436830835119</v>
      </c>
      <c r="K271" s="82">
        <v>0.45238095238095238</v>
      </c>
      <c r="L271" s="82">
        <v>0.3881856540084388</v>
      </c>
      <c r="M271" s="82">
        <v>0.37328094302554027</v>
      </c>
      <c r="N271" s="82">
        <v>0.39897134459955913</v>
      </c>
      <c r="O271" s="82">
        <v>0.40199572344975054</v>
      </c>
    </row>
    <row r="272" spans="1:15">
      <c r="A272" s="82" t="s">
        <v>335</v>
      </c>
      <c r="C272" s="82">
        <v>2155</v>
      </c>
      <c r="D272" s="82">
        <v>2205</v>
      </c>
      <c r="E272" s="82">
        <v>2111</v>
      </c>
      <c r="G272" s="82">
        <v>1113</v>
      </c>
      <c r="H272" s="82">
        <v>1185</v>
      </c>
      <c r="I272" s="82">
        <v>1156</v>
      </c>
      <c r="K272" s="82">
        <v>0.51647331786542927</v>
      </c>
      <c r="L272" s="82">
        <v>0.5374149659863946</v>
      </c>
      <c r="M272" s="82">
        <v>0.54760776882993845</v>
      </c>
      <c r="N272" s="82">
        <v>0.5270642201834862</v>
      </c>
      <c r="O272" s="82">
        <v>0.53376603307062276</v>
      </c>
    </row>
    <row r="273" spans="1:15">
      <c r="A273" s="82" t="s">
        <v>336</v>
      </c>
      <c r="B273" s="82">
        <v>5162</v>
      </c>
      <c r="C273" s="82">
        <v>5160</v>
      </c>
      <c r="D273" s="82">
        <v>5562</v>
      </c>
      <c r="E273" s="82">
        <v>5274</v>
      </c>
      <c r="F273" s="82">
        <v>3390</v>
      </c>
      <c r="G273" s="82">
        <v>3521</v>
      </c>
      <c r="H273" s="82">
        <v>3901</v>
      </c>
      <c r="I273" s="82">
        <v>3704</v>
      </c>
      <c r="J273" s="82">
        <v>0.65672220069740406</v>
      </c>
      <c r="K273" s="82">
        <v>0.68236434108527133</v>
      </c>
      <c r="L273" s="82">
        <v>0.70136641495864793</v>
      </c>
      <c r="M273" s="82">
        <v>0.70231323473644292</v>
      </c>
      <c r="N273" s="82">
        <v>0.68068496600352557</v>
      </c>
      <c r="O273" s="82">
        <v>0.69554888722180541</v>
      </c>
    </row>
    <row r="274" spans="1:15">
      <c r="A274" s="82" t="s">
        <v>427</v>
      </c>
      <c r="E274" s="82">
        <v>2131</v>
      </c>
      <c r="I274" s="82">
        <v>1287</v>
      </c>
      <c r="M274" s="82">
        <v>0.60394181135617087</v>
      </c>
      <c r="O274" s="82">
        <v>0.60394181135617087</v>
      </c>
    </row>
    <row r="275" spans="1:15">
      <c r="A275" s="82" t="s">
        <v>337</v>
      </c>
      <c r="B275" s="82">
        <v>2230</v>
      </c>
      <c r="C275" s="82">
        <v>2377</v>
      </c>
      <c r="D275" s="82">
        <v>2248</v>
      </c>
      <c r="F275" s="82">
        <v>1241</v>
      </c>
      <c r="G275" s="82">
        <v>1437</v>
      </c>
      <c r="H275" s="82">
        <v>1320</v>
      </c>
      <c r="J275" s="82">
        <v>0.55650224215246635</v>
      </c>
      <c r="K275" s="82">
        <v>0.60454354228018514</v>
      </c>
      <c r="L275" s="82">
        <v>0.58718861209964412</v>
      </c>
      <c r="N275" s="82">
        <v>0.58322392414296131</v>
      </c>
      <c r="O275" s="82">
        <v>0.5961081081081081</v>
      </c>
    </row>
    <row r="276" spans="1:15">
      <c r="A276" s="82" t="s">
        <v>338</v>
      </c>
    </row>
    <row r="277" spans="1:15">
      <c r="A277" s="82" t="s">
        <v>339</v>
      </c>
    </row>
    <row r="278" spans="1:15">
      <c r="A278" s="82" t="s">
        <v>73</v>
      </c>
      <c r="B278" s="82">
        <v>1601</v>
      </c>
      <c r="C278" s="82">
        <v>1465</v>
      </c>
      <c r="D278" s="82">
        <v>1577</v>
      </c>
      <c r="E278" s="82">
        <v>1690</v>
      </c>
      <c r="F278" s="82">
        <v>681</v>
      </c>
      <c r="G278" s="82">
        <v>655</v>
      </c>
      <c r="H278" s="82">
        <v>707</v>
      </c>
      <c r="I278" s="82">
        <v>724</v>
      </c>
      <c r="J278" s="82">
        <v>0.42535915053091816</v>
      </c>
      <c r="K278" s="82">
        <v>0.44709897610921501</v>
      </c>
      <c r="L278" s="82">
        <v>0.44831959416613826</v>
      </c>
      <c r="M278" s="82">
        <v>0.42840236686390532</v>
      </c>
      <c r="N278" s="82">
        <v>0.44001723023906958</v>
      </c>
      <c r="O278" s="82">
        <v>0.44082840236686388</v>
      </c>
    </row>
    <row r="279" spans="1:15">
      <c r="A279" s="82" t="s">
        <v>340</v>
      </c>
      <c r="B279" s="82">
        <v>3615</v>
      </c>
      <c r="C279" s="82">
        <v>3639</v>
      </c>
      <c r="D279" s="82">
        <v>3236</v>
      </c>
      <c r="E279" s="82">
        <v>3533</v>
      </c>
      <c r="F279" s="82">
        <v>2304</v>
      </c>
      <c r="G279" s="82">
        <v>2298</v>
      </c>
      <c r="H279" s="82">
        <v>2078</v>
      </c>
      <c r="I279" s="82">
        <v>2356</v>
      </c>
      <c r="J279" s="82">
        <v>0.63734439834024892</v>
      </c>
      <c r="K279" s="82">
        <v>0.63149216817807086</v>
      </c>
      <c r="L279" s="82">
        <v>0.64215080346106301</v>
      </c>
      <c r="M279" s="82">
        <v>0.66685536371355791</v>
      </c>
      <c r="N279" s="82">
        <v>0.6367969494756911</v>
      </c>
      <c r="O279" s="82">
        <v>0.64681014604150655</v>
      </c>
    </row>
    <row r="280" spans="1:15">
      <c r="A280" s="82" t="s">
        <v>74</v>
      </c>
      <c r="B280" s="82">
        <v>2383</v>
      </c>
      <c r="C280" s="82">
        <v>2827</v>
      </c>
      <c r="D280" s="82">
        <v>3108</v>
      </c>
      <c r="E280" s="82">
        <v>2964</v>
      </c>
      <c r="F280" s="82">
        <v>972</v>
      </c>
      <c r="G280" s="82">
        <v>1113</v>
      </c>
      <c r="H280" s="82">
        <v>1258</v>
      </c>
      <c r="I280" s="82">
        <v>1166</v>
      </c>
      <c r="J280" s="82">
        <v>0.4078892152748636</v>
      </c>
      <c r="K280" s="82">
        <v>0.39370357269189954</v>
      </c>
      <c r="L280" s="82">
        <v>0.40476190476190477</v>
      </c>
      <c r="M280" s="82">
        <v>0.39338731443994601</v>
      </c>
      <c r="N280" s="82">
        <v>0.40189949507093053</v>
      </c>
      <c r="O280" s="82">
        <v>0.39746038880773121</v>
      </c>
    </row>
    <row r="281" spans="1:15">
      <c r="A281" s="82" t="s">
        <v>341</v>
      </c>
      <c r="B281" s="82">
        <v>2066</v>
      </c>
      <c r="C281" s="82">
        <v>2047</v>
      </c>
      <c r="D281" s="82">
        <v>2132</v>
      </c>
      <c r="E281" s="82">
        <v>2362</v>
      </c>
      <c r="F281" s="82">
        <v>1002</v>
      </c>
      <c r="G281" s="82">
        <v>948</v>
      </c>
      <c r="H281" s="82">
        <v>1051</v>
      </c>
      <c r="I281" s="82">
        <v>1214</v>
      </c>
      <c r="J281" s="82">
        <v>0.4849951597289448</v>
      </c>
      <c r="K281" s="82">
        <v>0.46311675622862725</v>
      </c>
      <c r="L281" s="82">
        <v>0.49296435272045031</v>
      </c>
      <c r="M281" s="82">
        <v>0.51397121083827269</v>
      </c>
      <c r="N281" s="82">
        <v>0.48054443554843873</v>
      </c>
      <c r="O281" s="82">
        <v>0.49120929521479895</v>
      </c>
    </row>
    <row r="282" spans="1:15">
      <c r="A282" s="82" t="s">
        <v>342</v>
      </c>
      <c r="B282" s="82">
        <v>2694</v>
      </c>
      <c r="C282" s="82">
        <v>2725</v>
      </c>
      <c r="D282" s="82">
        <v>2568</v>
      </c>
      <c r="E282" s="82">
        <v>2793</v>
      </c>
      <c r="F282" s="82">
        <v>1916</v>
      </c>
      <c r="G282" s="82">
        <v>1967</v>
      </c>
      <c r="H282" s="82">
        <v>1905</v>
      </c>
      <c r="I282" s="82">
        <v>2122</v>
      </c>
      <c r="J282" s="82">
        <v>0.71121009651076461</v>
      </c>
      <c r="K282" s="82">
        <v>0.72183486238532113</v>
      </c>
      <c r="L282" s="82">
        <v>0.74182242990654201</v>
      </c>
      <c r="M282" s="82">
        <v>0.75975653419262446</v>
      </c>
      <c r="N282" s="82">
        <v>0.72467760110179036</v>
      </c>
      <c r="O282" s="82">
        <v>0.74128122681177344</v>
      </c>
    </row>
    <row r="283" spans="1:15">
      <c r="A283" s="82" t="s">
        <v>343</v>
      </c>
      <c r="B283" s="82">
        <v>2758</v>
      </c>
      <c r="C283" s="82">
        <v>2940</v>
      </c>
      <c r="D283" s="82">
        <v>3018</v>
      </c>
      <c r="E283" s="82">
        <v>3010</v>
      </c>
      <c r="F283" s="82">
        <v>1222</v>
      </c>
      <c r="G283" s="82">
        <v>1267</v>
      </c>
      <c r="H283" s="82">
        <v>1342</v>
      </c>
      <c r="I283" s="82">
        <v>1359</v>
      </c>
      <c r="J283" s="82">
        <v>0.44307469180565628</v>
      </c>
      <c r="K283" s="82">
        <v>0.43095238095238098</v>
      </c>
      <c r="L283" s="82">
        <v>0.44466534128561963</v>
      </c>
      <c r="M283" s="82">
        <v>0.45149501661129571</v>
      </c>
      <c r="N283" s="82">
        <v>0.43953648462597522</v>
      </c>
      <c r="O283" s="82">
        <v>0.44246208742194471</v>
      </c>
    </row>
    <row r="284" spans="1:15">
      <c r="A284" s="82" t="s">
        <v>344</v>
      </c>
      <c r="B284" s="82">
        <v>1685</v>
      </c>
      <c r="C284" s="82">
        <v>1961</v>
      </c>
      <c r="D284" s="82">
        <v>1782</v>
      </c>
      <c r="E284" s="82">
        <v>215</v>
      </c>
      <c r="F284" s="82">
        <v>372</v>
      </c>
      <c r="G284" s="82">
        <v>409</v>
      </c>
      <c r="H284" s="82">
        <v>356</v>
      </c>
      <c r="I284" s="82">
        <v>82</v>
      </c>
      <c r="J284" s="82">
        <v>0.22077151335311573</v>
      </c>
      <c r="K284" s="82">
        <v>0.2085670576236614</v>
      </c>
      <c r="L284" s="82">
        <v>0.19977553310886645</v>
      </c>
      <c r="M284" s="82">
        <v>0.38139534883720932</v>
      </c>
      <c r="N284" s="82">
        <v>0.20946941783345616</v>
      </c>
      <c r="O284" s="82">
        <v>0.21399696816574026</v>
      </c>
    </row>
    <row r="285" spans="1:15">
      <c r="A285" s="82" t="s">
        <v>345</v>
      </c>
      <c r="B285" s="82">
        <v>3455</v>
      </c>
      <c r="C285" s="82">
        <v>3511</v>
      </c>
      <c r="D285" s="82">
        <v>3584</v>
      </c>
      <c r="E285" s="82">
        <v>3747</v>
      </c>
      <c r="F285" s="82">
        <v>2960</v>
      </c>
      <c r="G285" s="82">
        <v>2980</v>
      </c>
      <c r="H285" s="82">
        <v>3158</v>
      </c>
      <c r="I285" s="82">
        <v>3334</v>
      </c>
      <c r="J285" s="82">
        <v>0.85672937771345881</v>
      </c>
      <c r="K285" s="82">
        <v>0.84876103674166903</v>
      </c>
      <c r="L285" s="82">
        <v>0.8811383928571429</v>
      </c>
      <c r="M285" s="82">
        <v>0.88977848945823323</v>
      </c>
      <c r="N285" s="82">
        <v>0.86236966824644545</v>
      </c>
      <c r="O285" s="82">
        <v>0.87363954989854276</v>
      </c>
    </row>
    <row r="286" spans="1:15">
      <c r="A286" s="82" t="s">
        <v>76</v>
      </c>
      <c r="B286" s="82">
        <v>2383</v>
      </c>
      <c r="C286" s="82">
        <v>2472</v>
      </c>
      <c r="D286" s="82">
        <v>2599</v>
      </c>
      <c r="E286" s="82">
        <v>2859</v>
      </c>
      <c r="F286" s="82">
        <v>1206</v>
      </c>
      <c r="G286" s="82">
        <v>1334</v>
      </c>
      <c r="H286" s="82">
        <v>1434</v>
      </c>
      <c r="I286" s="82">
        <v>1507</v>
      </c>
      <c r="J286" s="82">
        <v>0.50608476710029371</v>
      </c>
      <c r="K286" s="82">
        <v>0.53964401294498376</v>
      </c>
      <c r="L286" s="82">
        <v>0.55175067333589844</v>
      </c>
      <c r="M286" s="82">
        <v>0.52710738020286818</v>
      </c>
      <c r="N286" s="82">
        <v>0.53313657096860745</v>
      </c>
      <c r="O286" s="82">
        <v>0.5390920554854981</v>
      </c>
    </row>
    <row r="287" spans="1:15">
      <c r="A287" s="82" t="s">
        <v>77</v>
      </c>
      <c r="B287" s="82">
        <v>2071</v>
      </c>
      <c r="C287" s="82">
        <v>2039</v>
      </c>
      <c r="D287" s="82">
        <v>2159</v>
      </c>
      <c r="E287" s="82">
        <v>2399</v>
      </c>
      <c r="F287" s="82">
        <v>1088</v>
      </c>
      <c r="G287" s="82">
        <v>1052</v>
      </c>
      <c r="H287" s="82">
        <v>1141</v>
      </c>
      <c r="I287" s="82">
        <v>1283</v>
      </c>
      <c r="J287" s="82">
        <v>0.5253500724287784</v>
      </c>
      <c r="K287" s="82">
        <v>0.51593918587542908</v>
      </c>
      <c r="L287" s="82">
        <v>0.52848540991199633</v>
      </c>
      <c r="M287" s="82">
        <v>0.53480616923718216</v>
      </c>
      <c r="N287" s="82">
        <v>0.52336895836656561</v>
      </c>
      <c r="O287" s="82">
        <v>0.52690616947097169</v>
      </c>
    </row>
    <row r="288" spans="1:15">
      <c r="A288" s="82" t="s">
        <v>428</v>
      </c>
      <c r="E288" s="82">
        <v>1933</v>
      </c>
      <c r="I288" s="82">
        <v>1296</v>
      </c>
      <c r="M288" s="82">
        <v>0.67046042421107088</v>
      </c>
      <c r="O288" s="82">
        <v>0.67046042421107088</v>
      </c>
    </row>
    <row r="289" spans="1:15">
      <c r="A289" s="82" t="s">
        <v>346</v>
      </c>
      <c r="B289" s="82">
        <v>1629</v>
      </c>
      <c r="C289" s="82">
        <v>1764</v>
      </c>
      <c r="D289" s="82">
        <v>1891</v>
      </c>
      <c r="F289" s="82">
        <v>1095</v>
      </c>
      <c r="G289" s="82">
        <v>1211</v>
      </c>
      <c r="H289" s="82">
        <v>1247</v>
      </c>
      <c r="J289" s="82">
        <v>0.67219152854511965</v>
      </c>
      <c r="K289" s="82">
        <v>0.68650793650793651</v>
      </c>
      <c r="L289" s="82">
        <v>0.659439450026441</v>
      </c>
      <c r="N289" s="82">
        <v>0.67240726722180166</v>
      </c>
      <c r="O289" s="82">
        <v>0.67250341997264018</v>
      </c>
    </row>
    <row r="290" spans="1:15">
      <c r="A290" s="82" t="s">
        <v>347</v>
      </c>
      <c r="B290" s="82">
        <v>1987</v>
      </c>
      <c r="C290" s="82">
        <v>2213</v>
      </c>
      <c r="D290" s="82">
        <v>2178</v>
      </c>
      <c r="E290" s="82">
        <v>1851</v>
      </c>
      <c r="F290" s="82">
        <v>1073</v>
      </c>
      <c r="G290" s="82">
        <v>1193</v>
      </c>
      <c r="H290" s="82">
        <v>1115</v>
      </c>
      <c r="I290" s="82">
        <v>1006</v>
      </c>
      <c r="J290" s="82">
        <v>0.5400100654252642</v>
      </c>
      <c r="K290" s="82">
        <v>0.53908721192950748</v>
      </c>
      <c r="L290" s="82">
        <v>0.51193755739210289</v>
      </c>
      <c r="M290" s="82">
        <v>0.54349000540248515</v>
      </c>
      <c r="N290" s="82">
        <v>0.53010348071495772</v>
      </c>
      <c r="O290" s="82">
        <v>0.53091957705863502</v>
      </c>
    </row>
    <row r="291" spans="1:15">
      <c r="A291" s="82" t="s">
        <v>78</v>
      </c>
      <c r="B291" s="82">
        <v>1865</v>
      </c>
      <c r="C291" s="82">
        <v>1919</v>
      </c>
      <c r="D291" s="82">
        <v>2199</v>
      </c>
      <c r="E291" s="82">
        <v>2288</v>
      </c>
      <c r="F291" s="82">
        <v>842</v>
      </c>
      <c r="G291" s="82">
        <v>946</v>
      </c>
      <c r="H291" s="82">
        <v>1032</v>
      </c>
      <c r="I291" s="82">
        <v>1133</v>
      </c>
      <c r="J291" s="82">
        <v>0.45147453083109917</v>
      </c>
      <c r="K291" s="82">
        <v>0.49296508598228245</v>
      </c>
      <c r="L291" s="82">
        <v>0.46930422919508868</v>
      </c>
      <c r="M291" s="82">
        <v>0.49519230769230771</v>
      </c>
      <c r="N291" s="82">
        <v>0.47133545044292163</v>
      </c>
      <c r="O291" s="82">
        <v>0.48563846394005622</v>
      </c>
    </row>
    <row r="292" spans="1:15">
      <c r="A292" s="82" t="s">
        <v>79</v>
      </c>
      <c r="B292" s="82">
        <v>2912</v>
      </c>
      <c r="C292" s="82">
        <v>3320</v>
      </c>
      <c r="D292" s="82">
        <v>3216</v>
      </c>
      <c r="E292" s="82">
        <v>3557</v>
      </c>
      <c r="F292" s="82">
        <v>1323</v>
      </c>
      <c r="G292" s="82">
        <v>1572</v>
      </c>
      <c r="H292" s="82">
        <v>1555</v>
      </c>
      <c r="I292" s="82">
        <v>1759</v>
      </c>
      <c r="J292" s="82">
        <v>0.45432692307692307</v>
      </c>
      <c r="K292" s="82">
        <v>0.47349397590361447</v>
      </c>
      <c r="L292" s="82">
        <v>0.48351990049751242</v>
      </c>
      <c r="M292" s="82">
        <v>0.49451785212257521</v>
      </c>
      <c r="N292" s="82">
        <v>0.47099915325994918</v>
      </c>
      <c r="O292" s="82">
        <v>0.48409788962647382</v>
      </c>
    </row>
    <row r="293" spans="1:15">
      <c r="A293" s="82" t="s">
        <v>348</v>
      </c>
    </row>
    <row r="294" spans="1:15">
      <c r="A294" s="82" t="s">
        <v>349</v>
      </c>
      <c r="B294" s="82">
        <v>1938</v>
      </c>
      <c r="C294" s="82">
        <v>2118</v>
      </c>
      <c r="D294" s="82">
        <v>2412</v>
      </c>
      <c r="E294" s="82">
        <v>2483</v>
      </c>
      <c r="F294" s="82">
        <v>968</v>
      </c>
      <c r="G294" s="82">
        <v>1045</v>
      </c>
      <c r="H294" s="82">
        <v>1119</v>
      </c>
      <c r="I294" s="82">
        <v>1132</v>
      </c>
      <c r="J294" s="82">
        <v>0.49948400412796695</v>
      </c>
      <c r="K294" s="82">
        <v>0.49338999055712934</v>
      </c>
      <c r="L294" s="82">
        <v>0.46393034825870649</v>
      </c>
      <c r="M294" s="82">
        <v>0.45590012082158676</v>
      </c>
      <c r="N294" s="82">
        <v>0.48423005565862709</v>
      </c>
      <c r="O294" s="82">
        <v>0.46998431484386138</v>
      </c>
    </row>
    <row r="295" spans="1:15">
      <c r="A295" s="82" t="s">
        <v>350</v>
      </c>
      <c r="B295" s="82">
        <v>1821</v>
      </c>
      <c r="C295" s="82">
        <v>1739</v>
      </c>
      <c r="D295" s="82">
        <v>1652</v>
      </c>
      <c r="E295" s="82">
        <v>1693</v>
      </c>
      <c r="F295" s="82">
        <v>1147</v>
      </c>
      <c r="G295" s="82">
        <v>1157</v>
      </c>
      <c r="H295" s="82">
        <v>1107</v>
      </c>
      <c r="I295" s="82">
        <v>1130</v>
      </c>
      <c r="J295" s="82">
        <v>0.62987369577155405</v>
      </c>
      <c r="K295" s="82">
        <v>0.66532489936745254</v>
      </c>
      <c r="L295" s="82">
        <v>0.67009685230024219</v>
      </c>
      <c r="M295" s="82">
        <v>0.66745422327229764</v>
      </c>
      <c r="N295" s="82">
        <v>0.6544512663085188</v>
      </c>
      <c r="O295" s="82">
        <v>0.66758457907159718</v>
      </c>
    </row>
    <row r="296" spans="1:15">
      <c r="A296" s="82" t="s">
        <v>351</v>
      </c>
    </row>
    <row r="297" spans="1:15">
      <c r="A297" s="82" t="s">
        <v>352</v>
      </c>
      <c r="B297" s="82">
        <v>3749</v>
      </c>
      <c r="C297" s="82">
        <v>3729</v>
      </c>
      <c r="D297" s="82">
        <v>3537</v>
      </c>
      <c r="E297" s="82">
        <v>3189</v>
      </c>
      <c r="F297" s="82">
        <v>2315</v>
      </c>
      <c r="G297" s="82">
        <v>2404</v>
      </c>
      <c r="H297" s="82">
        <v>2280</v>
      </c>
      <c r="I297" s="82">
        <v>2165</v>
      </c>
      <c r="J297" s="82">
        <v>0.61749799946652439</v>
      </c>
      <c r="K297" s="82">
        <v>0.64467685706623756</v>
      </c>
      <c r="L297" s="82">
        <v>0.64461407972858353</v>
      </c>
      <c r="M297" s="82">
        <v>0.67889620570711817</v>
      </c>
      <c r="N297" s="82">
        <v>0.63540626418520196</v>
      </c>
      <c r="O297" s="82">
        <v>0.65509325681492114</v>
      </c>
    </row>
    <row r="298" spans="1:15">
      <c r="A298" s="82" t="s">
        <v>353</v>
      </c>
      <c r="B298" s="82">
        <v>3272</v>
      </c>
      <c r="C298" s="82">
        <v>2826</v>
      </c>
      <c r="D298" s="82">
        <v>3138</v>
      </c>
      <c r="E298" s="82">
        <v>3138</v>
      </c>
      <c r="F298" s="82">
        <v>2155</v>
      </c>
      <c r="G298" s="82">
        <v>1979</v>
      </c>
      <c r="H298" s="82">
        <v>2129</v>
      </c>
      <c r="I298" s="82">
        <v>2066</v>
      </c>
      <c r="J298" s="82">
        <v>0.65861858190709044</v>
      </c>
      <c r="K298" s="82">
        <v>0.70028308563340413</v>
      </c>
      <c r="L298" s="82">
        <v>0.67845761631612489</v>
      </c>
      <c r="M298" s="82">
        <v>0.6583811344805609</v>
      </c>
      <c r="N298" s="82">
        <v>0.67810740580337814</v>
      </c>
      <c r="O298" s="82">
        <v>0.6783124588002637</v>
      </c>
    </row>
    <row r="299" spans="1:15">
      <c r="A299" s="82" t="s">
        <v>354</v>
      </c>
      <c r="B299" s="82">
        <v>3092</v>
      </c>
      <c r="C299" s="82">
        <v>2904</v>
      </c>
      <c r="D299" s="82">
        <v>2971</v>
      </c>
      <c r="E299" s="82">
        <v>3215</v>
      </c>
      <c r="F299" s="82">
        <v>2359</v>
      </c>
      <c r="G299" s="82">
        <v>2255</v>
      </c>
      <c r="H299" s="82">
        <v>2328</v>
      </c>
      <c r="I299" s="82">
        <v>2531</v>
      </c>
      <c r="J299" s="82">
        <v>0.76293661060802065</v>
      </c>
      <c r="K299" s="82">
        <v>0.77651515151515149</v>
      </c>
      <c r="L299" s="82">
        <v>0.78357455402221476</v>
      </c>
      <c r="M299" s="82">
        <v>0.78724727838258168</v>
      </c>
      <c r="N299" s="82">
        <v>0.77417196386751419</v>
      </c>
      <c r="O299" s="82">
        <v>0.78261826182618266</v>
      </c>
    </row>
    <row r="300" spans="1:15">
      <c r="A300" s="82" t="s">
        <v>355</v>
      </c>
      <c r="B300" s="82">
        <v>2264</v>
      </c>
      <c r="C300" s="82">
        <v>2512</v>
      </c>
      <c r="D300" s="82">
        <v>2475</v>
      </c>
      <c r="E300" s="82">
        <v>2314</v>
      </c>
      <c r="F300" s="82">
        <v>1310</v>
      </c>
      <c r="G300" s="82">
        <v>1509</v>
      </c>
      <c r="H300" s="82">
        <v>1551</v>
      </c>
      <c r="I300" s="82">
        <v>1461</v>
      </c>
      <c r="J300" s="82">
        <v>0.57862190812720848</v>
      </c>
      <c r="K300" s="82">
        <v>0.60071656050955413</v>
      </c>
      <c r="L300" s="82">
        <v>0.62666666666666671</v>
      </c>
      <c r="M300" s="82">
        <v>0.63137424373379425</v>
      </c>
      <c r="N300" s="82">
        <v>0.60267549303544343</v>
      </c>
      <c r="O300" s="82">
        <v>0.61923024243254343</v>
      </c>
    </row>
    <row r="301" spans="1:15">
      <c r="A301" s="82" t="s">
        <v>356</v>
      </c>
      <c r="B301" s="82">
        <v>1004</v>
      </c>
      <c r="C301" s="82">
        <v>1218</v>
      </c>
      <c r="D301" s="82">
        <v>1278</v>
      </c>
      <c r="E301" s="82">
        <v>1198</v>
      </c>
      <c r="F301" s="82">
        <v>327</v>
      </c>
      <c r="G301" s="82">
        <v>451</v>
      </c>
      <c r="H301" s="82">
        <v>464</v>
      </c>
      <c r="I301" s="82">
        <v>458</v>
      </c>
      <c r="J301" s="82">
        <v>0.32569721115537847</v>
      </c>
      <c r="K301" s="82">
        <v>0.3702791461412151</v>
      </c>
      <c r="L301" s="82">
        <v>0.36306729264475746</v>
      </c>
      <c r="M301" s="82">
        <v>0.38230383973288817</v>
      </c>
      <c r="N301" s="82">
        <v>0.35485714285714287</v>
      </c>
      <c r="O301" s="82">
        <v>0.37168381158635627</v>
      </c>
    </row>
    <row r="302" spans="1:15">
      <c r="A302" s="82" t="s">
        <v>357</v>
      </c>
      <c r="B302" s="82">
        <v>3500</v>
      </c>
      <c r="C302" s="82">
        <v>3441</v>
      </c>
      <c r="D302" s="82">
        <v>3330</v>
      </c>
      <c r="E302" s="82">
        <v>3677</v>
      </c>
      <c r="F302" s="82">
        <v>2335</v>
      </c>
      <c r="G302" s="82">
        <v>2377</v>
      </c>
      <c r="H302" s="82">
        <v>2250</v>
      </c>
      <c r="I302" s="82">
        <v>2581</v>
      </c>
      <c r="J302" s="82">
        <v>0.66714285714285715</v>
      </c>
      <c r="K302" s="82">
        <v>0.69078756175530365</v>
      </c>
      <c r="L302" s="82">
        <v>0.67567567567567566</v>
      </c>
      <c r="M302" s="82">
        <v>0.70193092194723961</v>
      </c>
      <c r="N302" s="82">
        <v>0.67783078570733135</v>
      </c>
      <c r="O302" s="82">
        <v>0.68989280245022966</v>
      </c>
    </row>
    <row r="303" spans="1:15">
      <c r="A303" s="82" t="s">
        <v>358</v>
      </c>
      <c r="B303" s="82">
        <v>976</v>
      </c>
      <c r="C303" s="82">
        <v>982</v>
      </c>
      <c r="D303" s="82">
        <v>945</v>
      </c>
      <c r="E303" s="82">
        <v>1030</v>
      </c>
      <c r="F303" s="82">
        <v>472</v>
      </c>
      <c r="G303" s="82">
        <v>465</v>
      </c>
      <c r="H303" s="82">
        <v>463</v>
      </c>
      <c r="I303" s="82">
        <v>496</v>
      </c>
      <c r="J303" s="82">
        <v>0.48360655737704916</v>
      </c>
      <c r="K303" s="82">
        <v>0.47352342158859473</v>
      </c>
      <c r="L303" s="82">
        <v>0.48994708994708996</v>
      </c>
      <c r="M303" s="82">
        <v>0.48155339805825242</v>
      </c>
      <c r="N303" s="82">
        <v>0.48225973131243544</v>
      </c>
      <c r="O303" s="82">
        <v>0.48156915793033478</v>
      </c>
    </row>
    <row r="304" spans="1:15">
      <c r="A304" s="82" t="s">
        <v>359</v>
      </c>
      <c r="B304" s="82">
        <v>4190</v>
      </c>
      <c r="F304" s="82">
        <v>2015</v>
      </c>
      <c r="J304" s="82">
        <v>0.48090692124105011</v>
      </c>
      <c r="N304" s="82">
        <v>0.48090692124105011</v>
      </c>
    </row>
    <row r="305" spans="1:15">
      <c r="A305" s="82" t="s">
        <v>360</v>
      </c>
      <c r="C305" s="82">
        <v>4686</v>
      </c>
      <c r="D305" s="82">
        <v>4026</v>
      </c>
      <c r="E305" s="82">
        <v>3926</v>
      </c>
      <c r="G305" s="82">
        <v>2260</v>
      </c>
      <c r="H305" s="82">
        <v>2071</v>
      </c>
      <c r="I305" s="82">
        <v>2030</v>
      </c>
      <c r="K305" s="82">
        <v>0.48228766538625695</v>
      </c>
      <c r="L305" s="82">
        <v>0.5144063586686537</v>
      </c>
      <c r="M305" s="82">
        <v>0.51706571574121241</v>
      </c>
      <c r="N305" s="82">
        <v>0.49713039485766758</v>
      </c>
      <c r="O305" s="82">
        <v>0.50332331065041935</v>
      </c>
    </row>
    <row r="306" spans="1:15">
      <c r="A306" s="82" t="s">
        <v>361</v>
      </c>
      <c r="B306" s="82">
        <v>1891</v>
      </c>
      <c r="C306" s="82">
        <v>1953</v>
      </c>
      <c r="D306" s="82">
        <v>2004</v>
      </c>
      <c r="E306" s="82">
        <v>2042</v>
      </c>
      <c r="F306" s="82">
        <v>708</v>
      </c>
      <c r="G306" s="82">
        <v>747</v>
      </c>
      <c r="H306" s="82">
        <v>734</v>
      </c>
      <c r="I306" s="82">
        <v>770</v>
      </c>
      <c r="J306" s="82">
        <v>0.3744050766790058</v>
      </c>
      <c r="K306" s="82">
        <v>0.38248847926267282</v>
      </c>
      <c r="L306" s="82">
        <v>0.3662674650698603</v>
      </c>
      <c r="M306" s="82">
        <v>0.37708129285014691</v>
      </c>
      <c r="N306" s="82">
        <v>0.3743160054719562</v>
      </c>
      <c r="O306" s="82">
        <v>0.37522920486747791</v>
      </c>
    </row>
    <row r="307" spans="1:15">
      <c r="A307" s="82" t="s">
        <v>362</v>
      </c>
      <c r="B307" s="82">
        <v>895</v>
      </c>
      <c r="C307" s="82">
        <v>851</v>
      </c>
      <c r="D307" s="82">
        <v>871</v>
      </c>
      <c r="E307" s="82">
        <v>911</v>
      </c>
      <c r="F307" s="82">
        <v>306</v>
      </c>
      <c r="G307" s="82">
        <v>315</v>
      </c>
      <c r="H307" s="82">
        <v>301</v>
      </c>
      <c r="I307" s="82">
        <v>299</v>
      </c>
      <c r="J307" s="82">
        <v>0.3418994413407821</v>
      </c>
      <c r="K307" s="82">
        <v>0.37015276145710929</v>
      </c>
      <c r="L307" s="82">
        <v>0.34557979334098737</v>
      </c>
      <c r="M307" s="82">
        <v>0.32821075740944017</v>
      </c>
      <c r="N307" s="82">
        <v>0.35231180741306839</v>
      </c>
      <c r="O307" s="82">
        <v>0.34751234333459929</v>
      </c>
    </row>
    <row r="308" spans="1:15">
      <c r="A308" s="82" t="s">
        <v>363</v>
      </c>
      <c r="B308" s="82">
        <v>1545</v>
      </c>
      <c r="C308" s="82">
        <v>1426</v>
      </c>
      <c r="D308" s="82">
        <v>1456</v>
      </c>
      <c r="E308" s="82">
        <v>1328</v>
      </c>
      <c r="F308" s="82">
        <v>671</v>
      </c>
      <c r="G308" s="82">
        <v>635</v>
      </c>
      <c r="H308" s="82">
        <v>678</v>
      </c>
      <c r="I308" s="82">
        <v>623</v>
      </c>
      <c r="J308" s="82">
        <v>0.4343042071197411</v>
      </c>
      <c r="K308" s="82">
        <v>0.44530154277699857</v>
      </c>
      <c r="L308" s="82">
        <v>0.46565934065934067</v>
      </c>
      <c r="M308" s="82">
        <v>0.46912650602409639</v>
      </c>
      <c r="N308" s="82">
        <v>0.44815902416986675</v>
      </c>
      <c r="O308" s="82">
        <v>0.45985748218527317</v>
      </c>
    </row>
    <row r="309" spans="1:15">
      <c r="A309" s="82" t="s">
        <v>429</v>
      </c>
    </row>
    <row r="310" spans="1:15">
      <c r="A310" s="82" t="s">
        <v>364</v>
      </c>
    </row>
    <row r="311" spans="1:15">
      <c r="A311" s="82" t="s">
        <v>365</v>
      </c>
      <c r="B311" s="82">
        <v>3699</v>
      </c>
      <c r="C311" s="82">
        <v>3474</v>
      </c>
      <c r="D311" s="82">
        <v>3117</v>
      </c>
      <c r="E311" s="82">
        <v>3237</v>
      </c>
      <c r="F311" s="82">
        <v>1677</v>
      </c>
      <c r="G311" s="82">
        <v>1514</v>
      </c>
      <c r="H311" s="82">
        <v>1374</v>
      </c>
      <c r="I311" s="82">
        <v>1453</v>
      </c>
      <c r="J311" s="82">
        <v>0.45336577453365773</v>
      </c>
      <c r="K311" s="82">
        <v>0.43580886586067935</v>
      </c>
      <c r="L311" s="82">
        <v>0.44080846968238691</v>
      </c>
      <c r="M311" s="82">
        <v>0.4488724127278344</v>
      </c>
      <c r="N311" s="82">
        <v>0.44363459669582117</v>
      </c>
      <c r="O311" s="82">
        <v>0.44169719169719168</v>
      </c>
    </row>
    <row r="312" spans="1:15">
      <c r="A312" s="82" t="s">
        <v>366</v>
      </c>
      <c r="B312" s="82">
        <v>1962</v>
      </c>
      <c r="C312" s="82">
        <v>1870</v>
      </c>
      <c r="D312" s="82">
        <v>1997</v>
      </c>
      <c r="E312" s="82">
        <v>1997</v>
      </c>
      <c r="F312" s="82">
        <v>1003</v>
      </c>
      <c r="G312" s="82">
        <v>1077</v>
      </c>
      <c r="H312" s="82">
        <v>1126</v>
      </c>
      <c r="I312" s="82">
        <v>1105</v>
      </c>
      <c r="J312" s="82">
        <v>0.51121304791029565</v>
      </c>
      <c r="K312" s="82">
        <v>0.57593582887700534</v>
      </c>
      <c r="L312" s="82">
        <v>0.56384576865297942</v>
      </c>
      <c r="M312" s="82">
        <v>0.55332999499248869</v>
      </c>
      <c r="N312" s="82">
        <v>0.55000857780065193</v>
      </c>
      <c r="O312" s="82">
        <v>0.56412005457025916</v>
      </c>
    </row>
    <row r="313" spans="1:15">
      <c r="A313" s="82" t="s">
        <v>367</v>
      </c>
      <c r="B313" s="82">
        <v>1828</v>
      </c>
      <c r="C313" s="82">
        <v>1916</v>
      </c>
      <c r="D313" s="82">
        <v>1953</v>
      </c>
      <c r="E313" s="82">
        <v>2378</v>
      </c>
      <c r="F313" s="82">
        <v>1301</v>
      </c>
      <c r="G313" s="82">
        <v>1400</v>
      </c>
      <c r="H313" s="82">
        <v>1496</v>
      </c>
      <c r="I313" s="82">
        <v>1720</v>
      </c>
      <c r="J313" s="82">
        <v>0.71170678336980309</v>
      </c>
      <c r="K313" s="82">
        <v>0.7306889352818372</v>
      </c>
      <c r="L313" s="82">
        <v>0.76600102406554016</v>
      </c>
      <c r="M313" s="82">
        <v>0.72329688814129522</v>
      </c>
      <c r="N313" s="82">
        <v>0.73670352817272244</v>
      </c>
      <c r="O313" s="82">
        <v>0.7389146790459421</v>
      </c>
    </row>
    <row r="314" spans="1:15">
      <c r="A314" s="82" t="s">
        <v>368</v>
      </c>
      <c r="B314" s="82">
        <v>2986</v>
      </c>
      <c r="C314" s="82">
        <v>3085</v>
      </c>
      <c r="D314" s="82">
        <v>3091</v>
      </c>
      <c r="E314" s="82">
        <v>3100</v>
      </c>
      <c r="F314" s="82">
        <v>2779</v>
      </c>
      <c r="G314" s="82">
        <v>2869</v>
      </c>
      <c r="H314" s="82">
        <v>2865</v>
      </c>
      <c r="I314" s="82">
        <v>2911</v>
      </c>
      <c r="J314" s="82">
        <v>0.93067649028801069</v>
      </c>
      <c r="K314" s="82">
        <v>0.92998379254457053</v>
      </c>
      <c r="L314" s="82">
        <v>0.92688450339695894</v>
      </c>
      <c r="M314" s="82">
        <v>0.93903225806451618</v>
      </c>
      <c r="N314" s="82">
        <v>0.92916393800480246</v>
      </c>
      <c r="O314" s="82">
        <v>0.93197498921949118</v>
      </c>
    </row>
    <row r="315" spans="1:15">
      <c r="A315" s="82" t="s">
        <v>369</v>
      </c>
      <c r="B315" s="82">
        <v>4776</v>
      </c>
      <c r="C315" s="82">
        <v>4948</v>
      </c>
      <c r="D315" s="82">
        <v>4867</v>
      </c>
      <c r="E315" s="82">
        <v>4892</v>
      </c>
      <c r="F315" s="82">
        <v>3673</v>
      </c>
      <c r="G315" s="82">
        <v>3992</v>
      </c>
      <c r="H315" s="82">
        <v>3911</v>
      </c>
      <c r="I315" s="82">
        <v>3892</v>
      </c>
      <c r="J315" s="82">
        <v>0.76905360134003353</v>
      </c>
      <c r="K315" s="82">
        <v>0.80679062247372679</v>
      </c>
      <c r="L315" s="82">
        <v>0.80357509759605505</v>
      </c>
      <c r="M315" s="82">
        <v>0.79558462796402285</v>
      </c>
      <c r="N315" s="82">
        <v>0.79336577342197245</v>
      </c>
      <c r="O315" s="82">
        <v>0.80199904807234645</v>
      </c>
    </row>
    <row r="316" spans="1:15">
      <c r="A316" s="82" t="s">
        <v>370</v>
      </c>
      <c r="B316" s="82">
        <v>1617</v>
      </c>
      <c r="C316" s="82">
        <v>1738</v>
      </c>
      <c r="D316" s="82">
        <v>1702</v>
      </c>
      <c r="E316" s="82">
        <v>1640</v>
      </c>
      <c r="F316" s="82">
        <v>517</v>
      </c>
      <c r="G316" s="82">
        <v>635</v>
      </c>
      <c r="H316" s="82">
        <v>595</v>
      </c>
      <c r="I316" s="82">
        <v>643</v>
      </c>
      <c r="J316" s="82">
        <v>0.31972789115646261</v>
      </c>
      <c r="K316" s="82">
        <v>0.36536248561565016</v>
      </c>
      <c r="L316" s="82">
        <v>0.34958871915393652</v>
      </c>
      <c r="M316" s="82">
        <v>0.39207317073170733</v>
      </c>
      <c r="N316" s="82">
        <v>0.34546173620723747</v>
      </c>
      <c r="O316" s="82">
        <v>0.3687007874015748</v>
      </c>
    </row>
    <row r="317" spans="1:15">
      <c r="A317" s="82" t="s">
        <v>371</v>
      </c>
      <c r="D317" s="82">
        <v>2026</v>
      </c>
      <c r="E317" s="82">
        <v>2063</v>
      </c>
      <c r="H317" s="82">
        <v>1322</v>
      </c>
      <c r="I317" s="82">
        <v>1343</v>
      </c>
      <c r="L317" s="82">
        <v>0.65251727541954585</v>
      </c>
      <c r="M317" s="82">
        <v>0.65099369849733402</v>
      </c>
      <c r="N317" s="82">
        <v>0.65251727541954585</v>
      </c>
      <c r="O317" s="82">
        <v>0.65174859378821226</v>
      </c>
    </row>
    <row r="318" spans="1:15">
      <c r="A318" s="82" t="s">
        <v>372</v>
      </c>
      <c r="B318" s="82">
        <v>1555</v>
      </c>
      <c r="C318" s="82">
        <v>1506</v>
      </c>
      <c r="D318" s="82">
        <v>1539</v>
      </c>
      <c r="E318" s="82">
        <v>1755</v>
      </c>
      <c r="F318" s="82">
        <v>1017</v>
      </c>
      <c r="G318" s="82">
        <v>1038</v>
      </c>
      <c r="H318" s="82">
        <v>1083</v>
      </c>
      <c r="I318" s="82">
        <v>1195</v>
      </c>
      <c r="J318" s="82">
        <v>0.65401929260450165</v>
      </c>
      <c r="K318" s="82">
        <v>0.68924302788844627</v>
      </c>
      <c r="L318" s="82">
        <v>0.70370370370370372</v>
      </c>
      <c r="M318" s="82">
        <v>0.68091168091168086</v>
      </c>
      <c r="N318" s="82">
        <v>0.6821739130434783</v>
      </c>
      <c r="O318" s="82">
        <v>0.6908333333333333</v>
      </c>
    </row>
    <row r="319" spans="1:15">
      <c r="A319" s="82" t="s">
        <v>373</v>
      </c>
      <c r="B319" s="82">
        <v>5488</v>
      </c>
      <c r="C319" s="82">
        <v>5553</v>
      </c>
      <c r="D319" s="82">
        <v>5617</v>
      </c>
      <c r="E319" s="82">
        <v>6118</v>
      </c>
      <c r="F319" s="82">
        <v>4464</v>
      </c>
      <c r="G319" s="82">
        <v>4498</v>
      </c>
      <c r="H319" s="82">
        <v>4661</v>
      </c>
      <c r="I319" s="82">
        <v>5014</v>
      </c>
      <c r="J319" s="82">
        <v>0.8134110787172012</v>
      </c>
      <c r="K319" s="82">
        <v>0.81001260579866741</v>
      </c>
      <c r="L319" s="82">
        <v>0.829802385615097</v>
      </c>
      <c r="M319" s="82">
        <v>0.81954887218045114</v>
      </c>
      <c r="N319" s="82">
        <v>0.81780525873454191</v>
      </c>
      <c r="O319" s="82">
        <v>0.81981721425266085</v>
      </c>
    </row>
    <row r="320" spans="1:15">
      <c r="A320" s="82" t="s">
        <v>83</v>
      </c>
      <c r="B320" s="82">
        <v>3178</v>
      </c>
      <c r="C320" s="82">
        <v>3716</v>
      </c>
      <c r="D320" s="82">
        <v>3714</v>
      </c>
      <c r="E320" s="82">
        <v>4218</v>
      </c>
      <c r="F320" s="82">
        <v>1329</v>
      </c>
      <c r="G320" s="82">
        <v>1588</v>
      </c>
      <c r="H320" s="82">
        <v>1615</v>
      </c>
      <c r="I320" s="82">
        <v>1704</v>
      </c>
      <c r="J320" s="82">
        <v>0.4181875393329138</v>
      </c>
      <c r="K320" s="82">
        <v>0.42734122712594186</v>
      </c>
      <c r="L320" s="82">
        <v>0.43484114162627896</v>
      </c>
      <c r="M320" s="82">
        <v>0.40398293029871979</v>
      </c>
      <c r="N320" s="82">
        <v>0.42722473604826544</v>
      </c>
      <c r="O320" s="82">
        <v>0.42127403846153844</v>
      </c>
    </row>
    <row r="321" spans="1:15">
      <c r="A321" s="82" t="s">
        <v>374</v>
      </c>
      <c r="D321" s="82">
        <v>1708</v>
      </c>
      <c r="E321" s="82">
        <v>1617</v>
      </c>
      <c r="H321" s="82">
        <v>881</v>
      </c>
      <c r="I321" s="82">
        <v>812</v>
      </c>
      <c r="L321" s="82">
        <v>0.51580796252927397</v>
      </c>
      <c r="M321" s="82">
        <v>0.50216450216450215</v>
      </c>
      <c r="N321" s="82">
        <v>0.51580796252927397</v>
      </c>
      <c r="O321" s="82">
        <v>0.50917293233082705</v>
      </c>
    </row>
    <row r="322" spans="1:15">
      <c r="A322" s="82" t="s">
        <v>375</v>
      </c>
      <c r="B322" s="82">
        <v>1464</v>
      </c>
      <c r="C322" s="82">
        <v>1498</v>
      </c>
      <c r="D322" s="82">
        <v>1525</v>
      </c>
      <c r="E322" s="82">
        <v>1521</v>
      </c>
      <c r="F322" s="82">
        <v>863</v>
      </c>
      <c r="G322" s="82">
        <v>907</v>
      </c>
      <c r="H322" s="82">
        <v>910</v>
      </c>
      <c r="I322" s="82">
        <v>931</v>
      </c>
      <c r="J322" s="82">
        <v>0.58948087431693985</v>
      </c>
      <c r="K322" s="82">
        <v>0.60547396528704944</v>
      </c>
      <c r="L322" s="82">
        <v>0.59672131147540985</v>
      </c>
      <c r="M322" s="82">
        <v>0.61209730440499677</v>
      </c>
      <c r="N322" s="82">
        <v>0.59728103409850675</v>
      </c>
      <c r="O322" s="82">
        <v>0.60475352112676062</v>
      </c>
    </row>
    <row r="323" spans="1:15">
      <c r="A323" s="82" t="s">
        <v>376</v>
      </c>
      <c r="B323" s="82">
        <v>1443</v>
      </c>
      <c r="C323" s="82">
        <v>1388</v>
      </c>
      <c r="D323" s="82">
        <v>1496</v>
      </c>
      <c r="E323" s="82">
        <v>1399</v>
      </c>
      <c r="F323" s="82">
        <v>758</v>
      </c>
      <c r="G323" s="82">
        <v>769</v>
      </c>
      <c r="H323" s="82">
        <v>793</v>
      </c>
      <c r="I323" s="82">
        <v>744</v>
      </c>
      <c r="J323" s="82">
        <v>0.52529452529452525</v>
      </c>
      <c r="K323" s="82">
        <v>0.55403458213256485</v>
      </c>
      <c r="L323" s="82">
        <v>0.53008021390374327</v>
      </c>
      <c r="M323" s="82">
        <v>0.53180843459614013</v>
      </c>
      <c r="N323" s="82">
        <v>0.53616824589785073</v>
      </c>
      <c r="O323" s="82">
        <v>0.53840765818351621</v>
      </c>
    </row>
    <row r="324" spans="1:15">
      <c r="A324" s="82" t="s">
        <v>377</v>
      </c>
    </row>
    <row r="325" spans="1:15">
      <c r="A325" s="82" t="s">
        <v>378</v>
      </c>
    </row>
    <row r="326" spans="1:15">
      <c r="A326" s="82" t="s">
        <v>379</v>
      </c>
      <c r="B326" s="82">
        <v>1498</v>
      </c>
      <c r="C326" s="82">
        <v>1829</v>
      </c>
      <c r="D326" s="82">
        <v>1591</v>
      </c>
      <c r="E326" s="82">
        <v>1618</v>
      </c>
      <c r="F326" s="82">
        <v>794</v>
      </c>
      <c r="G326" s="82">
        <v>1018</v>
      </c>
      <c r="H326" s="82">
        <v>886</v>
      </c>
      <c r="I326" s="82">
        <v>855</v>
      </c>
      <c r="J326" s="82">
        <v>0.53004005340453941</v>
      </c>
      <c r="K326" s="82">
        <v>0.55658829961727718</v>
      </c>
      <c r="L326" s="82">
        <v>0.55688246385920803</v>
      </c>
      <c r="M326" s="82">
        <v>0.5284301606922126</v>
      </c>
      <c r="N326" s="82">
        <v>0.54859699064660428</v>
      </c>
      <c r="O326" s="82">
        <v>0.54763795156808259</v>
      </c>
    </row>
    <row r="327" spans="1:15">
      <c r="A327" s="82" t="s">
        <v>380</v>
      </c>
      <c r="B327" s="82">
        <v>1584</v>
      </c>
      <c r="C327" s="82">
        <v>1756</v>
      </c>
      <c r="D327" s="82">
        <v>1690</v>
      </c>
      <c r="E327" s="82">
        <v>1775</v>
      </c>
      <c r="F327" s="82">
        <v>635</v>
      </c>
      <c r="G327" s="82">
        <v>757</v>
      </c>
      <c r="H327" s="82">
        <v>690</v>
      </c>
      <c r="I327" s="82">
        <v>767</v>
      </c>
      <c r="J327" s="82">
        <v>0.4008838383838384</v>
      </c>
      <c r="K327" s="82">
        <v>0.43109339407744873</v>
      </c>
      <c r="L327" s="82">
        <v>0.40828402366863903</v>
      </c>
      <c r="M327" s="82">
        <v>0.43211267605633802</v>
      </c>
      <c r="N327" s="82">
        <v>0.41391650099403576</v>
      </c>
      <c r="O327" s="82">
        <v>0.42405669411990038</v>
      </c>
    </row>
    <row r="328" spans="1:15">
      <c r="A328" s="82" t="s">
        <v>86</v>
      </c>
      <c r="B328" s="82">
        <v>3014</v>
      </c>
      <c r="C328" s="82">
        <v>3230</v>
      </c>
      <c r="D328" s="82">
        <v>3271</v>
      </c>
      <c r="E328" s="82">
        <v>3432</v>
      </c>
      <c r="F328" s="82">
        <v>1477</v>
      </c>
      <c r="G328" s="82">
        <v>1619</v>
      </c>
      <c r="H328" s="82">
        <v>1649</v>
      </c>
      <c r="I328" s="82">
        <v>1822</v>
      </c>
      <c r="J328" s="82">
        <v>0.49004644990046448</v>
      </c>
      <c r="K328" s="82">
        <v>0.50123839009287929</v>
      </c>
      <c r="L328" s="82">
        <v>0.50412717823295627</v>
      </c>
      <c r="M328" s="82">
        <v>0.53088578088578087</v>
      </c>
      <c r="N328" s="82">
        <v>0.49868628481345245</v>
      </c>
      <c r="O328" s="82">
        <v>0.51243330313097757</v>
      </c>
    </row>
    <row r="329" spans="1:15">
      <c r="A329" s="82" t="s">
        <v>381</v>
      </c>
      <c r="B329" s="82">
        <v>4714</v>
      </c>
      <c r="C329" s="82">
        <v>4923</v>
      </c>
      <c r="D329" s="82">
        <v>4923</v>
      </c>
      <c r="E329" s="82">
        <v>5026</v>
      </c>
      <c r="F329" s="82">
        <v>3696</v>
      </c>
      <c r="G329" s="82">
        <v>3935</v>
      </c>
      <c r="H329" s="82">
        <v>3927</v>
      </c>
      <c r="I329" s="82">
        <v>4102</v>
      </c>
      <c r="J329" s="82">
        <v>0.78404751803139583</v>
      </c>
      <c r="K329" s="82">
        <v>0.79930936420881571</v>
      </c>
      <c r="L329" s="82">
        <v>0.79768433881779399</v>
      </c>
      <c r="M329" s="82">
        <v>0.81615598885793872</v>
      </c>
      <c r="N329" s="82">
        <v>0.79381868131868127</v>
      </c>
      <c r="O329" s="82">
        <v>0.80446476600322758</v>
      </c>
    </row>
    <row r="330" spans="1:15">
      <c r="A330" s="82" t="s">
        <v>382</v>
      </c>
      <c r="B330" s="82">
        <v>1129</v>
      </c>
      <c r="C330" s="82">
        <v>959</v>
      </c>
      <c r="D330" s="82">
        <v>1025</v>
      </c>
      <c r="E330" s="82">
        <v>1176</v>
      </c>
      <c r="F330" s="82">
        <v>444</v>
      </c>
      <c r="G330" s="82">
        <v>420</v>
      </c>
      <c r="H330" s="82">
        <v>423</v>
      </c>
      <c r="I330" s="82">
        <v>447</v>
      </c>
      <c r="J330" s="82">
        <v>0.39326837909654561</v>
      </c>
      <c r="K330" s="82">
        <v>0.43795620437956206</v>
      </c>
      <c r="L330" s="82">
        <v>0.41268292682926827</v>
      </c>
      <c r="M330" s="82">
        <v>0.38010204081632654</v>
      </c>
      <c r="N330" s="82">
        <v>0.41342756183745583</v>
      </c>
      <c r="O330" s="82">
        <v>0.40822784810126583</v>
      </c>
    </row>
    <row r="331" spans="1:15">
      <c r="A331" s="82" t="s">
        <v>383</v>
      </c>
      <c r="B331" s="82">
        <v>705</v>
      </c>
      <c r="C331" s="82">
        <v>795</v>
      </c>
      <c r="D331" s="82">
        <v>800</v>
      </c>
      <c r="E331" s="82">
        <v>723</v>
      </c>
      <c r="F331" s="82">
        <v>313</v>
      </c>
      <c r="G331" s="82">
        <v>342</v>
      </c>
      <c r="H331" s="82">
        <v>338</v>
      </c>
      <c r="I331" s="82">
        <v>274</v>
      </c>
      <c r="J331" s="82">
        <v>0.44397163120567373</v>
      </c>
      <c r="K331" s="82">
        <v>0.43018867924528303</v>
      </c>
      <c r="L331" s="82">
        <v>0.42249999999999999</v>
      </c>
      <c r="M331" s="82">
        <v>0.37897648686030427</v>
      </c>
      <c r="N331" s="82">
        <v>0.43173913043478263</v>
      </c>
      <c r="O331" s="82">
        <v>0.41156169111302848</v>
      </c>
    </row>
    <row r="332" spans="1:15">
      <c r="A332" s="82" t="s">
        <v>88</v>
      </c>
      <c r="B332" s="82">
        <v>2771</v>
      </c>
      <c r="C332" s="82">
        <v>2997</v>
      </c>
      <c r="D332" s="82">
        <v>3089</v>
      </c>
      <c r="E332" s="82">
        <v>2855</v>
      </c>
      <c r="F332" s="82">
        <v>1853</v>
      </c>
      <c r="G332" s="82">
        <v>2070</v>
      </c>
      <c r="H332" s="82">
        <v>2131</v>
      </c>
      <c r="I332" s="82">
        <v>1906</v>
      </c>
      <c r="J332" s="82">
        <v>0.66871165644171782</v>
      </c>
      <c r="K332" s="82">
        <v>0.69069069069069067</v>
      </c>
      <c r="L332" s="82">
        <v>0.68986727096147615</v>
      </c>
      <c r="M332" s="82">
        <v>0.667600700525394</v>
      </c>
      <c r="N332" s="82">
        <v>0.68352715366376882</v>
      </c>
      <c r="O332" s="82">
        <v>0.68303321776087689</v>
      </c>
    </row>
    <row r="333" spans="1:15">
      <c r="A333" s="82" t="s">
        <v>89</v>
      </c>
      <c r="B333" s="82">
        <v>1945</v>
      </c>
      <c r="C333" s="82">
        <v>2379</v>
      </c>
      <c r="D333" s="82">
        <v>2570</v>
      </c>
      <c r="E333" s="82">
        <v>2425</v>
      </c>
      <c r="F333" s="82">
        <v>653</v>
      </c>
      <c r="G333" s="82">
        <v>754</v>
      </c>
      <c r="H333" s="82">
        <v>795</v>
      </c>
      <c r="I333" s="82">
        <v>639</v>
      </c>
      <c r="J333" s="82">
        <v>0.33573264781491002</v>
      </c>
      <c r="K333" s="82">
        <v>0.31693989071038253</v>
      </c>
      <c r="L333" s="82">
        <v>0.30933852140077822</v>
      </c>
      <c r="M333" s="82">
        <v>0.26350515463917523</v>
      </c>
      <c r="N333" s="82">
        <v>0.31940818102697999</v>
      </c>
      <c r="O333" s="82">
        <v>0.29671819907784108</v>
      </c>
    </row>
    <row r="334" spans="1:15">
      <c r="A334" s="82" t="s">
        <v>384</v>
      </c>
      <c r="B334" s="82">
        <v>798</v>
      </c>
      <c r="C334" s="82">
        <v>774</v>
      </c>
      <c r="D334" s="82">
        <v>790</v>
      </c>
      <c r="E334" s="82">
        <v>768</v>
      </c>
      <c r="F334" s="82">
        <v>317</v>
      </c>
      <c r="G334" s="82">
        <v>296</v>
      </c>
      <c r="H334" s="82">
        <v>315</v>
      </c>
      <c r="I334" s="82">
        <v>323</v>
      </c>
      <c r="J334" s="82">
        <v>0.39724310776942356</v>
      </c>
      <c r="K334" s="82">
        <v>0.38242894056847543</v>
      </c>
      <c r="L334" s="82">
        <v>0.39873417721518989</v>
      </c>
      <c r="M334" s="82">
        <v>0.42057291666666669</v>
      </c>
      <c r="N334" s="82">
        <v>0.39288738357324299</v>
      </c>
      <c r="O334" s="82">
        <v>0.40051457975986277</v>
      </c>
    </row>
    <row r="335" spans="1:15">
      <c r="A335" s="82" t="s">
        <v>385</v>
      </c>
    </row>
    <row r="336" spans="1:15">
      <c r="A336" s="82" t="s">
        <v>386</v>
      </c>
      <c r="B336" s="82">
        <v>3917</v>
      </c>
      <c r="C336" s="82">
        <v>4366</v>
      </c>
      <c r="D336" s="82">
        <v>4308</v>
      </c>
      <c r="E336" s="82">
        <v>4524</v>
      </c>
      <c r="F336" s="82">
        <v>2204</v>
      </c>
      <c r="G336" s="82">
        <v>2567</v>
      </c>
      <c r="H336" s="82">
        <v>2554</v>
      </c>
      <c r="I336" s="82">
        <v>2597</v>
      </c>
      <c r="J336" s="82">
        <v>0.56267551697727858</v>
      </c>
      <c r="K336" s="82">
        <v>0.58795235913879984</v>
      </c>
      <c r="L336" s="82">
        <v>0.5928505106778087</v>
      </c>
      <c r="M336" s="82">
        <v>0.57404951370468615</v>
      </c>
      <c r="N336" s="82">
        <v>0.58176475260106431</v>
      </c>
      <c r="O336" s="82">
        <v>0.58478557357175331</v>
      </c>
    </row>
    <row r="337" spans="1:15">
      <c r="A337" s="82" t="s">
        <v>387</v>
      </c>
      <c r="B337" s="82">
        <v>1216</v>
      </c>
      <c r="C337" s="82">
        <v>1485</v>
      </c>
      <c r="D337" s="82">
        <v>1571</v>
      </c>
      <c r="E337" s="82">
        <v>1549</v>
      </c>
      <c r="F337" s="82">
        <v>605</v>
      </c>
      <c r="G337" s="82">
        <v>729</v>
      </c>
      <c r="H337" s="82">
        <v>805</v>
      </c>
      <c r="I337" s="82">
        <v>780</v>
      </c>
      <c r="J337" s="82">
        <v>0.49753289473684209</v>
      </c>
      <c r="K337" s="82">
        <v>0.49090909090909091</v>
      </c>
      <c r="L337" s="82">
        <v>0.51241247612985363</v>
      </c>
      <c r="M337" s="82">
        <v>0.50355067785668173</v>
      </c>
      <c r="N337" s="82">
        <v>0.5007022471910112</v>
      </c>
      <c r="O337" s="82">
        <v>0.50249728555917483</v>
      </c>
    </row>
    <row r="338" spans="1:15">
      <c r="A338" s="82" t="s">
        <v>388</v>
      </c>
      <c r="B338" s="82">
        <v>794</v>
      </c>
      <c r="C338" s="82">
        <v>808</v>
      </c>
      <c r="D338" s="82">
        <v>755</v>
      </c>
      <c r="E338" s="82">
        <v>773</v>
      </c>
      <c r="F338" s="82">
        <v>320</v>
      </c>
      <c r="G338" s="82">
        <v>342</v>
      </c>
      <c r="H338" s="82">
        <v>336</v>
      </c>
      <c r="I338" s="82">
        <v>311</v>
      </c>
      <c r="J338" s="82">
        <v>0.40302267002518893</v>
      </c>
      <c r="K338" s="82">
        <v>0.42326732673267325</v>
      </c>
      <c r="L338" s="82">
        <v>0.44503311258278144</v>
      </c>
      <c r="M338" s="82">
        <v>0.4023285899094437</v>
      </c>
      <c r="N338" s="82">
        <v>0.4234196011879508</v>
      </c>
      <c r="O338" s="82">
        <v>0.42337328767123289</v>
      </c>
    </row>
    <row r="339" spans="1:15">
      <c r="A339" s="82" t="s">
        <v>389</v>
      </c>
      <c r="B339" s="82">
        <v>1917</v>
      </c>
      <c r="C339" s="82">
        <v>1938</v>
      </c>
      <c r="D339" s="82">
        <v>2056</v>
      </c>
      <c r="E339" s="82">
        <v>1802</v>
      </c>
      <c r="F339" s="82">
        <v>1053</v>
      </c>
      <c r="G339" s="82">
        <v>1149</v>
      </c>
      <c r="H339" s="82">
        <v>1193</v>
      </c>
      <c r="I339" s="82">
        <v>963</v>
      </c>
      <c r="J339" s="82">
        <v>0.54929577464788737</v>
      </c>
      <c r="K339" s="82">
        <v>0.59287925696594423</v>
      </c>
      <c r="L339" s="82">
        <v>0.58025291828793779</v>
      </c>
      <c r="M339" s="82">
        <v>0.53440621531631516</v>
      </c>
      <c r="N339" s="82">
        <v>0.57435290137032646</v>
      </c>
      <c r="O339" s="82">
        <v>0.57022084195997236</v>
      </c>
    </row>
    <row r="340" spans="1:15">
      <c r="A340" s="82" t="s">
        <v>390</v>
      </c>
      <c r="B340" s="82">
        <v>2954</v>
      </c>
      <c r="C340" s="82">
        <v>3034</v>
      </c>
      <c r="D340" s="82">
        <v>2918</v>
      </c>
      <c r="E340" s="82">
        <v>3002</v>
      </c>
      <c r="F340" s="82">
        <v>1253</v>
      </c>
      <c r="G340" s="82">
        <v>1329</v>
      </c>
      <c r="H340" s="82">
        <v>1191</v>
      </c>
      <c r="I340" s="82">
        <v>1283</v>
      </c>
      <c r="J340" s="82">
        <v>0.42417061611374407</v>
      </c>
      <c r="K340" s="82">
        <v>0.43803559657218194</v>
      </c>
      <c r="L340" s="82">
        <v>0.40815627141877997</v>
      </c>
      <c r="M340" s="82">
        <v>0.42738174550299801</v>
      </c>
      <c r="N340" s="82">
        <v>0.42364697956433867</v>
      </c>
      <c r="O340" s="82">
        <v>0.42472637927183382</v>
      </c>
    </row>
    <row r="341" spans="1:15">
      <c r="A341" s="82" t="s">
        <v>391</v>
      </c>
      <c r="B341" s="82">
        <v>4442</v>
      </c>
      <c r="C341" s="82">
        <v>4218</v>
      </c>
      <c r="D341" s="82">
        <v>3725</v>
      </c>
      <c r="E341" s="82">
        <v>3702</v>
      </c>
      <c r="F341" s="82">
        <v>2448</v>
      </c>
      <c r="G341" s="82">
        <v>2284</v>
      </c>
      <c r="H341" s="82">
        <v>1943</v>
      </c>
      <c r="I341" s="82">
        <v>2068</v>
      </c>
      <c r="J341" s="82">
        <v>0.55110310670868978</v>
      </c>
      <c r="K341" s="82">
        <v>0.54148885727833096</v>
      </c>
      <c r="L341" s="82">
        <v>0.52161073825503357</v>
      </c>
      <c r="M341" s="82">
        <v>0.55861696380334958</v>
      </c>
      <c r="N341" s="82">
        <v>0.53895841744045214</v>
      </c>
      <c r="O341" s="82">
        <v>0.54057535422928293</v>
      </c>
    </row>
    <row r="342" spans="1:15">
      <c r="A342" s="82" t="s">
        <v>392</v>
      </c>
      <c r="B342" s="82">
        <v>1105</v>
      </c>
      <c r="C342" s="82">
        <v>1019</v>
      </c>
      <c r="D342" s="82">
        <v>1046</v>
      </c>
      <c r="E342" s="82">
        <v>1150</v>
      </c>
      <c r="F342" s="82">
        <v>428</v>
      </c>
      <c r="G342" s="82">
        <v>427</v>
      </c>
      <c r="H342" s="82">
        <v>436</v>
      </c>
      <c r="I342" s="82">
        <v>502</v>
      </c>
      <c r="J342" s="82">
        <v>0.38733031674208146</v>
      </c>
      <c r="K342" s="82">
        <v>0.41903827281648676</v>
      </c>
      <c r="L342" s="82">
        <v>0.4168260038240918</v>
      </c>
      <c r="M342" s="82">
        <v>0.43652173913043479</v>
      </c>
      <c r="N342" s="82">
        <v>0.40725552050473185</v>
      </c>
      <c r="O342" s="82">
        <v>0.42457231726283046</v>
      </c>
    </row>
    <row r="343" spans="1:15">
      <c r="A343" s="82" t="s">
        <v>393</v>
      </c>
      <c r="D343" s="82">
        <v>1430</v>
      </c>
      <c r="E343" s="82">
        <v>1296</v>
      </c>
      <c r="H343" s="82">
        <v>702</v>
      </c>
      <c r="I343" s="82">
        <v>599</v>
      </c>
      <c r="L343" s="82">
        <v>0.49090909090909091</v>
      </c>
      <c r="M343" s="82">
        <v>0.46219135802469136</v>
      </c>
      <c r="N343" s="82">
        <v>0.49090909090909091</v>
      </c>
      <c r="O343" s="82">
        <v>0.4772560528246515</v>
      </c>
    </row>
    <row r="344" spans="1:15">
      <c r="A344" s="82" t="s">
        <v>394</v>
      </c>
      <c r="C344" s="82">
        <v>1623</v>
      </c>
      <c r="D344" s="82">
        <v>1564</v>
      </c>
      <c r="E344" s="82">
        <v>1703</v>
      </c>
      <c r="G344" s="82">
        <v>844</v>
      </c>
      <c r="H344" s="82">
        <v>854</v>
      </c>
      <c r="I344" s="82">
        <v>924</v>
      </c>
      <c r="K344" s="82">
        <v>0.52002464571780649</v>
      </c>
      <c r="L344" s="82">
        <v>0.54603580562659848</v>
      </c>
      <c r="M344" s="82">
        <v>0.54257193188490893</v>
      </c>
      <c r="N344" s="82">
        <v>0.53278945716975212</v>
      </c>
      <c r="O344" s="82">
        <v>0.53619631901840492</v>
      </c>
    </row>
    <row r="345" spans="1:15">
      <c r="A345" s="82" t="s">
        <v>430</v>
      </c>
      <c r="E345" s="82">
        <v>1050</v>
      </c>
      <c r="I345" s="82">
        <v>431</v>
      </c>
      <c r="M345" s="82">
        <v>0.41047619047619049</v>
      </c>
      <c r="O345" s="82">
        <v>0.41047619047619049</v>
      </c>
    </row>
    <row r="346" spans="1:15">
      <c r="A346" s="82" t="s">
        <v>93</v>
      </c>
      <c r="B346" s="82">
        <v>2169</v>
      </c>
      <c r="C346" s="82">
        <v>2272</v>
      </c>
      <c r="D346" s="82">
        <v>2289</v>
      </c>
      <c r="E346" s="82">
        <v>2302</v>
      </c>
      <c r="F346" s="82">
        <v>924</v>
      </c>
      <c r="G346" s="82">
        <v>1018</v>
      </c>
      <c r="H346" s="82">
        <v>1033</v>
      </c>
      <c r="I346" s="82">
        <v>934</v>
      </c>
      <c r="J346" s="82">
        <v>0.42600276625172889</v>
      </c>
      <c r="K346" s="82">
        <v>0.44806338028169013</v>
      </c>
      <c r="L346" s="82">
        <v>0.45128877238968984</v>
      </c>
      <c r="M346" s="82">
        <v>0.40573414422241527</v>
      </c>
      <c r="N346" s="82">
        <v>0.44205052005943535</v>
      </c>
      <c r="O346" s="82">
        <v>0.43494098790616348</v>
      </c>
    </row>
    <row r="347" spans="1:15">
      <c r="A347" s="82" t="s">
        <v>395</v>
      </c>
      <c r="B347" s="82">
        <v>1944</v>
      </c>
      <c r="C347" s="82">
        <v>1976</v>
      </c>
      <c r="D347" s="82">
        <v>2025</v>
      </c>
      <c r="E347" s="82">
        <v>2012</v>
      </c>
      <c r="F347" s="82">
        <v>666</v>
      </c>
      <c r="G347" s="82">
        <v>693</v>
      </c>
      <c r="H347" s="82">
        <v>729</v>
      </c>
      <c r="I347" s="82">
        <v>687</v>
      </c>
      <c r="J347" s="82">
        <v>0.34259259259259262</v>
      </c>
      <c r="K347" s="82">
        <v>0.35070850202429149</v>
      </c>
      <c r="L347" s="82">
        <v>0.36</v>
      </c>
      <c r="M347" s="82">
        <v>0.34145129224652088</v>
      </c>
      <c r="N347" s="82">
        <v>0.35121951219512193</v>
      </c>
      <c r="O347" s="82">
        <v>0.35074006319640777</v>
      </c>
    </row>
  </sheetData>
  <pageMargins left="0.75" right="0.75" top="1" bottom="1" header="0.5" footer="0.5"/>
  <headerFooter alignWithMargins="0">
    <oddHeader>&amp;A</oddHeader>
    <oddFooter>Page &amp;P</oddFooter>
  </headerFooter>
</worksheet>
</file>

<file path=xl/worksheets/sheet53.xml><?xml version="1.0" encoding="utf-8"?>
<worksheet xmlns="http://schemas.openxmlformats.org/spreadsheetml/2006/main" xmlns:r="http://schemas.openxmlformats.org/officeDocument/2006/relationships">
  <dimension ref="A1:J325"/>
  <sheetViews>
    <sheetView workbookViewId="0">
      <selection activeCell="E1" sqref="E1"/>
    </sheetView>
  </sheetViews>
  <sheetFormatPr defaultRowHeight="15"/>
  <cols>
    <col min="1" max="16384" width="9.140625" style="82"/>
  </cols>
  <sheetData>
    <row r="1" spans="1:10">
      <c r="A1" s="82" t="s">
        <v>94</v>
      </c>
      <c r="B1" s="82" t="s">
        <v>642</v>
      </c>
      <c r="C1" s="82" t="s">
        <v>643</v>
      </c>
      <c r="D1" s="82" t="s">
        <v>644</v>
      </c>
      <c r="E1" s="82" t="s">
        <v>824</v>
      </c>
      <c r="F1" s="82" t="s">
        <v>645</v>
      </c>
      <c r="G1" s="82" t="s">
        <v>646</v>
      </c>
      <c r="H1" s="82" t="s">
        <v>647</v>
      </c>
      <c r="I1" s="82" t="s">
        <v>825</v>
      </c>
      <c r="J1" s="82" t="s">
        <v>826</v>
      </c>
    </row>
    <row r="2" spans="1:10">
      <c r="A2" s="82" t="s">
        <v>109</v>
      </c>
      <c r="B2" s="82">
        <v>990749814</v>
      </c>
      <c r="C2" s="82">
        <v>986842629</v>
      </c>
      <c r="D2" s="82">
        <v>988003331</v>
      </c>
      <c r="E2" s="82">
        <v>997670225</v>
      </c>
      <c r="F2" s="82">
        <v>1290908170</v>
      </c>
      <c r="G2" s="82">
        <v>1270275557</v>
      </c>
      <c r="H2" s="82">
        <v>1269138784</v>
      </c>
      <c r="I2" s="82">
        <v>1319056750</v>
      </c>
      <c r="J2" s="82">
        <v>0.7563512525143441</v>
      </c>
    </row>
    <row r="3" spans="1:10">
      <c r="A3" s="82" t="s">
        <v>110</v>
      </c>
    </row>
    <row r="4" spans="1:10">
      <c r="A4" s="82" t="s">
        <v>111</v>
      </c>
      <c r="B4" s="82">
        <v>56296890</v>
      </c>
      <c r="C4" s="82">
        <v>56860582</v>
      </c>
      <c r="D4" s="82">
        <v>67993509</v>
      </c>
      <c r="E4" s="82">
        <v>70798670</v>
      </c>
      <c r="F4" s="82">
        <v>103734084</v>
      </c>
      <c r="G4" s="82">
        <v>93593785</v>
      </c>
      <c r="H4" s="82">
        <v>109440163</v>
      </c>
      <c r="I4" s="82">
        <v>110674795</v>
      </c>
      <c r="J4" s="82">
        <v>0.6397000328755974</v>
      </c>
    </row>
    <row r="5" spans="1:10">
      <c r="A5" s="82" t="s">
        <v>112</v>
      </c>
      <c r="B5" s="82">
        <v>38188714</v>
      </c>
      <c r="C5" s="82">
        <v>37992323</v>
      </c>
      <c r="D5" s="82">
        <v>51383742</v>
      </c>
      <c r="E5" s="82">
        <v>55248168</v>
      </c>
      <c r="F5" s="82">
        <v>86794744</v>
      </c>
      <c r="G5" s="82">
        <v>87539978</v>
      </c>
      <c r="H5" s="82">
        <v>101305487</v>
      </c>
      <c r="I5" s="82">
        <v>112034522</v>
      </c>
      <c r="J5" s="82">
        <v>0.49313521416193484</v>
      </c>
    </row>
    <row r="6" spans="1:10">
      <c r="A6" s="82" t="s">
        <v>113</v>
      </c>
      <c r="B6" s="82">
        <v>35375978</v>
      </c>
      <c r="C6" s="82">
        <v>37361727</v>
      </c>
      <c r="D6" s="82">
        <v>43311139</v>
      </c>
      <c r="E6" s="82">
        <v>48370989</v>
      </c>
      <c r="F6" s="82">
        <v>62784009</v>
      </c>
      <c r="G6" s="82">
        <v>67139317</v>
      </c>
      <c r="H6" s="82">
        <v>67950550</v>
      </c>
      <c r="I6" s="82">
        <v>73910074</v>
      </c>
      <c r="J6" s="82">
        <v>0.65445732066240392</v>
      </c>
    </row>
    <row r="7" spans="1:10">
      <c r="A7" s="82" t="s">
        <v>114</v>
      </c>
      <c r="B7" s="82">
        <v>109226338</v>
      </c>
      <c r="C7" s="82">
        <v>112549171</v>
      </c>
      <c r="D7" s="82">
        <v>132085887</v>
      </c>
      <c r="E7" s="82">
        <v>139280139</v>
      </c>
      <c r="F7" s="82">
        <v>201625207</v>
      </c>
      <c r="G7" s="82">
        <v>198855469</v>
      </c>
      <c r="H7" s="82">
        <v>206592246</v>
      </c>
      <c r="I7" s="82">
        <v>220687761</v>
      </c>
      <c r="J7" s="82">
        <v>0.63111854671451395</v>
      </c>
    </row>
    <row r="8" spans="1:10">
      <c r="A8" s="82" t="s">
        <v>115</v>
      </c>
      <c r="B8" s="82">
        <v>670424000</v>
      </c>
      <c r="C8" s="82">
        <v>678951000</v>
      </c>
      <c r="D8" s="82">
        <v>851192000</v>
      </c>
      <c r="E8" s="82">
        <v>904490000</v>
      </c>
      <c r="F8" s="82">
        <v>1114847000</v>
      </c>
      <c r="G8" s="82">
        <v>1116359000</v>
      </c>
      <c r="H8" s="82">
        <v>1256560000</v>
      </c>
      <c r="I8" s="82">
        <v>1329971000</v>
      </c>
      <c r="J8" s="82">
        <v>0.68008249803943088</v>
      </c>
    </row>
    <row r="9" spans="1:10">
      <c r="A9" s="82" t="s">
        <v>116</v>
      </c>
      <c r="B9" s="82">
        <v>72874743</v>
      </c>
      <c r="C9" s="82">
        <v>81047751</v>
      </c>
      <c r="D9" s="82">
        <v>90870658</v>
      </c>
      <c r="E9" s="82">
        <v>95874219</v>
      </c>
      <c r="F9" s="82">
        <v>109799860</v>
      </c>
      <c r="G9" s="82">
        <v>121079662</v>
      </c>
      <c r="H9" s="82">
        <v>137393509</v>
      </c>
      <c r="I9" s="82">
        <v>141228977</v>
      </c>
      <c r="J9" s="82">
        <v>0.67885657063139382</v>
      </c>
    </row>
    <row r="10" spans="1:10">
      <c r="A10" s="82" t="s">
        <v>117</v>
      </c>
      <c r="B10" s="82">
        <v>32615574</v>
      </c>
      <c r="C10" s="82">
        <v>31311591</v>
      </c>
      <c r="D10" s="82">
        <v>32908561</v>
      </c>
      <c r="E10" s="82">
        <v>35087400</v>
      </c>
      <c r="F10" s="82">
        <v>63930793</v>
      </c>
      <c r="G10" s="82">
        <v>60430838</v>
      </c>
      <c r="H10" s="82">
        <v>54980272</v>
      </c>
      <c r="I10" s="82">
        <v>60941123</v>
      </c>
      <c r="J10" s="82">
        <v>0.57575899938699848</v>
      </c>
    </row>
    <row r="11" spans="1:10">
      <c r="A11" s="82" t="s">
        <v>118</v>
      </c>
      <c r="B11" s="82">
        <v>486716427</v>
      </c>
      <c r="C11" s="82">
        <v>464264773</v>
      </c>
      <c r="D11" s="82">
        <v>454037743</v>
      </c>
      <c r="E11" s="82">
        <v>489702411</v>
      </c>
      <c r="F11" s="82">
        <v>620016945</v>
      </c>
      <c r="G11" s="82">
        <v>599674266</v>
      </c>
      <c r="H11" s="82">
        <v>581274476</v>
      </c>
      <c r="I11" s="82">
        <v>634805139</v>
      </c>
      <c r="J11" s="82">
        <v>0.77142162360472011</v>
      </c>
    </row>
    <row r="12" spans="1:10">
      <c r="A12" s="82" t="s">
        <v>120</v>
      </c>
      <c r="B12" s="82">
        <v>173560931</v>
      </c>
      <c r="C12" s="82">
        <v>175856587</v>
      </c>
      <c r="D12" s="82">
        <v>213223725</v>
      </c>
      <c r="E12" s="82">
        <v>219876669</v>
      </c>
      <c r="F12" s="82">
        <v>306640955</v>
      </c>
      <c r="G12" s="82">
        <v>309362590</v>
      </c>
      <c r="H12" s="82">
        <v>324414757</v>
      </c>
      <c r="I12" s="82">
        <v>331616995</v>
      </c>
      <c r="J12" s="82">
        <v>0.66304403065952633</v>
      </c>
    </row>
    <row r="13" spans="1:10">
      <c r="A13" s="82" t="s">
        <v>121</v>
      </c>
      <c r="B13" s="82">
        <v>53508384</v>
      </c>
      <c r="C13" s="82">
        <v>56488201</v>
      </c>
      <c r="D13" s="82">
        <v>71370893</v>
      </c>
      <c r="E13" s="82">
        <v>75843135</v>
      </c>
      <c r="F13" s="82">
        <v>104350458</v>
      </c>
      <c r="G13" s="82">
        <v>108241278</v>
      </c>
      <c r="H13" s="82">
        <v>122173115</v>
      </c>
      <c r="I13" s="82">
        <v>126675701</v>
      </c>
      <c r="J13" s="82">
        <v>0.5987188892682741</v>
      </c>
    </row>
    <row r="14" spans="1:10">
      <c r="A14" s="82" t="s">
        <v>122</v>
      </c>
      <c r="B14" s="82">
        <v>116613591</v>
      </c>
      <c r="C14" s="82">
        <v>119963156</v>
      </c>
      <c r="D14" s="82">
        <v>131569084</v>
      </c>
      <c r="E14" s="82">
        <v>142765189</v>
      </c>
      <c r="F14" s="82">
        <v>180416384</v>
      </c>
      <c r="G14" s="82">
        <v>188389605</v>
      </c>
      <c r="H14" s="82">
        <v>191164428</v>
      </c>
      <c r="I14" s="82">
        <v>201642833</v>
      </c>
      <c r="J14" s="82">
        <v>0.70801023213158287</v>
      </c>
    </row>
    <row r="15" spans="1:10">
      <c r="A15" s="82" t="s">
        <v>33</v>
      </c>
      <c r="B15" s="82">
        <v>32949446</v>
      </c>
      <c r="C15" s="82">
        <v>29087528</v>
      </c>
      <c r="D15" s="82">
        <v>30038632</v>
      </c>
      <c r="E15" s="82">
        <v>31111311</v>
      </c>
      <c r="F15" s="82">
        <v>67860847</v>
      </c>
      <c r="G15" s="82">
        <v>67306277</v>
      </c>
      <c r="H15" s="82">
        <v>59813722</v>
      </c>
      <c r="I15" s="82">
        <v>64048324</v>
      </c>
      <c r="J15" s="82">
        <v>0.48574746467995011</v>
      </c>
    </row>
    <row r="16" spans="1:10">
      <c r="A16" s="82" t="s">
        <v>123</v>
      </c>
      <c r="B16" s="82">
        <v>146047979</v>
      </c>
      <c r="C16" s="82">
        <v>160818944</v>
      </c>
      <c r="D16" s="82">
        <v>162591037</v>
      </c>
      <c r="E16" s="82">
        <v>156017095</v>
      </c>
      <c r="F16" s="82">
        <v>280874936</v>
      </c>
      <c r="G16" s="82">
        <v>243423756</v>
      </c>
      <c r="H16" s="82">
        <v>248892454</v>
      </c>
      <c r="I16" s="82">
        <v>237507844</v>
      </c>
      <c r="J16" s="82">
        <v>0.65689238878358902</v>
      </c>
    </row>
    <row r="17" spans="1:10">
      <c r="A17" s="82" t="s">
        <v>124</v>
      </c>
      <c r="B17" s="82">
        <v>140809930</v>
      </c>
      <c r="C17" s="82">
        <v>171416894</v>
      </c>
      <c r="D17" s="82">
        <v>196586130</v>
      </c>
      <c r="E17" s="82">
        <v>201825313</v>
      </c>
      <c r="F17" s="82">
        <v>220763899</v>
      </c>
      <c r="G17" s="82">
        <v>278100836</v>
      </c>
      <c r="H17" s="82">
        <v>305859025</v>
      </c>
      <c r="I17" s="82">
        <v>319078508</v>
      </c>
      <c r="J17" s="82">
        <v>0.63252556326983955</v>
      </c>
    </row>
    <row r="18" spans="1:10">
      <c r="A18" s="82" t="s">
        <v>125</v>
      </c>
      <c r="B18" s="82">
        <v>95389860</v>
      </c>
      <c r="C18" s="82">
        <v>107518505</v>
      </c>
      <c r="D18" s="82">
        <v>127695287</v>
      </c>
      <c r="E18" s="82">
        <v>130304250</v>
      </c>
      <c r="F18" s="82">
        <v>159471183</v>
      </c>
      <c r="G18" s="82">
        <v>176600442</v>
      </c>
      <c r="H18" s="82">
        <v>201455044</v>
      </c>
      <c r="I18" s="82">
        <v>197273138</v>
      </c>
      <c r="J18" s="82">
        <v>0.66052708098555213</v>
      </c>
    </row>
    <row r="19" spans="1:10">
      <c r="A19" s="82" t="s">
        <v>126</v>
      </c>
      <c r="B19" s="82">
        <v>138456328</v>
      </c>
      <c r="C19" s="82">
        <v>160264201</v>
      </c>
      <c r="D19" s="82">
        <v>181034995</v>
      </c>
      <c r="E19" s="82">
        <v>190818016</v>
      </c>
      <c r="F19" s="82">
        <v>229052696</v>
      </c>
      <c r="G19" s="82">
        <v>268654316</v>
      </c>
      <c r="H19" s="82">
        <v>295157065</v>
      </c>
      <c r="I19" s="82">
        <v>308050944</v>
      </c>
      <c r="J19" s="82">
        <v>0.61943655657162988</v>
      </c>
    </row>
    <row r="20" spans="1:10">
      <c r="A20" s="82" t="s">
        <v>127</v>
      </c>
      <c r="B20" s="82">
        <v>8452730</v>
      </c>
      <c r="C20" s="82">
        <v>9700321</v>
      </c>
      <c r="D20" s="82">
        <v>11934694</v>
      </c>
      <c r="E20" s="82">
        <v>14261377</v>
      </c>
      <c r="F20" s="82">
        <v>20098566</v>
      </c>
      <c r="G20" s="82">
        <v>22890067</v>
      </c>
      <c r="H20" s="82">
        <v>26316722</v>
      </c>
      <c r="I20" s="82">
        <v>33223476</v>
      </c>
      <c r="J20" s="82">
        <v>0.42925601764246463</v>
      </c>
    </row>
    <row r="21" spans="1:10">
      <c r="A21" s="82" t="s">
        <v>36</v>
      </c>
      <c r="B21" s="82">
        <v>125813395</v>
      </c>
      <c r="C21" s="82">
        <v>131142976</v>
      </c>
      <c r="D21" s="82">
        <v>119014107</v>
      </c>
      <c r="E21" s="82">
        <v>126606159</v>
      </c>
      <c r="F21" s="82">
        <v>255426330</v>
      </c>
      <c r="G21" s="82">
        <v>233424565</v>
      </c>
      <c r="H21" s="82">
        <v>224832820</v>
      </c>
      <c r="I21" s="82">
        <v>230949035</v>
      </c>
      <c r="J21" s="82">
        <v>0.54819955840040635</v>
      </c>
    </row>
    <row r="22" spans="1:10">
      <c r="A22" s="82" t="s">
        <v>128</v>
      </c>
      <c r="B22" s="82">
        <v>219305334</v>
      </c>
      <c r="C22" s="82">
        <v>194448132</v>
      </c>
      <c r="D22" s="82">
        <v>175177175</v>
      </c>
      <c r="E22" s="82">
        <v>209000316</v>
      </c>
      <c r="F22" s="82">
        <v>351394060</v>
      </c>
      <c r="G22" s="82">
        <v>330565823</v>
      </c>
      <c r="H22" s="82">
        <v>298263975</v>
      </c>
      <c r="I22" s="82">
        <v>355566364</v>
      </c>
      <c r="J22" s="82">
        <v>0.58779552050092121</v>
      </c>
    </row>
    <row r="23" spans="1:10">
      <c r="A23" s="82" t="s">
        <v>129</v>
      </c>
      <c r="B23" s="82">
        <v>224033761</v>
      </c>
      <c r="C23" s="82">
        <v>212672971</v>
      </c>
      <c r="D23" s="82">
        <v>192068672</v>
      </c>
      <c r="E23" s="82">
        <v>210603529</v>
      </c>
      <c r="F23" s="82">
        <v>371518993</v>
      </c>
      <c r="G23" s="82">
        <v>355547697</v>
      </c>
      <c r="H23" s="82">
        <v>319829321</v>
      </c>
      <c r="I23" s="82">
        <v>351814866</v>
      </c>
      <c r="J23" s="82">
        <v>0.59862032379268471</v>
      </c>
    </row>
    <row r="24" spans="1:10">
      <c r="A24" s="82" t="s">
        <v>130</v>
      </c>
      <c r="B24" s="82">
        <v>122744981</v>
      </c>
      <c r="C24" s="82">
        <v>121822402</v>
      </c>
      <c r="D24" s="82">
        <v>108541841</v>
      </c>
      <c r="E24" s="82">
        <v>120491159</v>
      </c>
      <c r="F24" s="82">
        <v>203758423</v>
      </c>
      <c r="G24" s="82">
        <v>211948098</v>
      </c>
      <c r="H24" s="82">
        <v>188263587</v>
      </c>
      <c r="I24" s="82">
        <v>206934556</v>
      </c>
      <c r="J24" s="82">
        <v>0.58226698009780442</v>
      </c>
    </row>
    <row r="25" spans="1:10">
      <c r="A25" s="82" t="s">
        <v>131</v>
      </c>
      <c r="B25" s="82">
        <v>191796414</v>
      </c>
      <c r="C25" s="82">
        <v>184461559</v>
      </c>
      <c r="D25" s="82">
        <v>170293235</v>
      </c>
      <c r="E25" s="82">
        <v>184657057</v>
      </c>
      <c r="F25" s="82">
        <v>333422993</v>
      </c>
      <c r="G25" s="82">
        <v>324901565</v>
      </c>
      <c r="H25" s="82">
        <v>303735231</v>
      </c>
      <c r="I25" s="82">
        <v>341723392</v>
      </c>
      <c r="J25" s="82">
        <v>0.54036996390343683</v>
      </c>
    </row>
    <row r="26" spans="1:10">
      <c r="A26" s="82" t="s">
        <v>132</v>
      </c>
      <c r="B26" s="82">
        <v>182586328</v>
      </c>
      <c r="C26" s="82">
        <v>174308954</v>
      </c>
      <c r="D26" s="82">
        <v>159694196</v>
      </c>
      <c r="E26" s="82">
        <v>166706434</v>
      </c>
      <c r="F26" s="82">
        <v>295002325</v>
      </c>
      <c r="G26" s="82">
        <v>290956746</v>
      </c>
      <c r="H26" s="82">
        <v>270471468</v>
      </c>
      <c r="I26" s="82">
        <v>287277090</v>
      </c>
      <c r="J26" s="82">
        <v>0.58029839413926121</v>
      </c>
    </row>
    <row r="27" spans="1:10">
      <c r="A27" s="82" t="s">
        <v>133</v>
      </c>
      <c r="B27" s="82">
        <v>110217015</v>
      </c>
      <c r="C27" s="82">
        <v>110416776</v>
      </c>
      <c r="D27" s="82">
        <v>94256185</v>
      </c>
      <c r="E27" s="82">
        <v>103921424</v>
      </c>
      <c r="F27" s="82">
        <v>188479422</v>
      </c>
      <c r="G27" s="82">
        <v>183483490</v>
      </c>
      <c r="H27" s="82">
        <v>163288142</v>
      </c>
      <c r="I27" s="82">
        <v>183308890</v>
      </c>
      <c r="J27" s="82">
        <v>0.56691971676878306</v>
      </c>
    </row>
    <row r="28" spans="1:10">
      <c r="A28" s="82" t="s">
        <v>134</v>
      </c>
      <c r="B28" s="82">
        <v>66285860</v>
      </c>
      <c r="C28" s="82">
        <v>55703323</v>
      </c>
      <c r="D28" s="82">
        <v>49321375</v>
      </c>
      <c r="E28" s="82">
        <v>53913145</v>
      </c>
      <c r="F28" s="82">
        <v>117785347</v>
      </c>
      <c r="G28" s="82">
        <v>104296210</v>
      </c>
      <c r="H28" s="82">
        <v>93644431</v>
      </c>
      <c r="I28" s="82">
        <v>100354635</v>
      </c>
      <c r="J28" s="82">
        <v>0.5372262576611434</v>
      </c>
    </row>
    <row r="29" spans="1:10">
      <c r="A29" s="82" t="s">
        <v>135</v>
      </c>
      <c r="B29" s="82">
        <v>65612113</v>
      </c>
      <c r="C29" s="82">
        <v>69889744</v>
      </c>
      <c r="D29" s="82">
        <v>87225952</v>
      </c>
      <c r="E29" s="82">
        <v>94538315</v>
      </c>
      <c r="F29" s="82">
        <v>155460704</v>
      </c>
      <c r="G29" s="82">
        <v>164768076</v>
      </c>
      <c r="H29" s="82">
        <v>163088318</v>
      </c>
      <c r="I29" s="82">
        <v>173646873</v>
      </c>
      <c r="J29" s="82">
        <v>0.54442854839084831</v>
      </c>
    </row>
    <row r="30" spans="1:10">
      <c r="A30" s="82" t="s">
        <v>136</v>
      </c>
      <c r="B30" s="82">
        <v>187675933</v>
      </c>
      <c r="C30" s="82">
        <v>185406897</v>
      </c>
      <c r="D30" s="82">
        <v>197540070</v>
      </c>
      <c r="E30" s="82">
        <v>200751122</v>
      </c>
      <c r="F30" s="82">
        <v>276552855</v>
      </c>
      <c r="G30" s="82">
        <v>270572927</v>
      </c>
      <c r="H30" s="82">
        <v>279084491</v>
      </c>
      <c r="I30" s="82">
        <v>279922324</v>
      </c>
      <c r="J30" s="82">
        <v>0.71716724529623443</v>
      </c>
    </row>
    <row r="31" spans="1:10">
      <c r="A31" s="82" t="s">
        <v>137</v>
      </c>
      <c r="B31" s="82">
        <v>48546373</v>
      </c>
      <c r="C31" s="82">
        <v>50238100</v>
      </c>
      <c r="D31" s="82">
        <v>77678443</v>
      </c>
      <c r="E31" s="82">
        <v>79748859</v>
      </c>
      <c r="F31" s="82">
        <v>92003104</v>
      </c>
      <c r="G31" s="82">
        <v>93149353</v>
      </c>
      <c r="H31" s="82">
        <v>117595037</v>
      </c>
      <c r="I31" s="82">
        <v>123398369</v>
      </c>
      <c r="J31" s="82">
        <v>0.64627158078564229</v>
      </c>
    </row>
    <row r="32" spans="1:10">
      <c r="A32" s="82" t="s">
        <v>138</v>
      </c>
      <c r="B32" s="82">
        <v>376241777</v>
      </c>
      <c r="C32" s="82">
        <v>419419359</v>
      </c>
      <c r="D32" s="82">
        <v>417367820</v>
      </c>
      <c r="E32" s="82">
        <v>418906954</v>
      </c>
      <c r="F32" s="82">
        <v>522815986</v>
      </c>
      <c r="G32" s="82">
        <v>520758549</v>
      </c>
      <c r="H32" s="82">
        <v>519116021</v>
      </c>
      <c r="I32" s="82">
        <v>520689295</v>
      </c>
      <c r="J32" s="82">
        <v>0.80452384564579915</v>
      </c>
    </row>
    <row r="33" spans="1:10">
      <c r="A33" s="82" t="s">
        <v>37</v>
      </c>
      <c r="B33" s="82">
        <v>150298884</v>
      </c>
      <c r="C33" s="82">
        <v>141590788</v>
      </c>
      <c r="D33" s="82">
        <v>137118977</v>
      </c>
      <c r="E33" s="82">
        <v>141399284</v>
      </c>
      <c r="F33" s="82">
        <v>234143776</v>
      </c>
      <c r="G33" s="82">
        <v>230349417</v>
      </c>
      <c r="H33" s="82">
        <v>223762773</v>
      </c>
      <c r="I33" s="82">
        <v>234039214</v>
      </c>
      <c r="J33" s="82">
        <v>0.60416919704746574</v>
      </c>
    </row>
    <row r="34" spans="1:10">
      <c r="A34" s="82" t="s">
        <v>139</v>
      </c>
      <c r="B34" s="82">
        <v>116474788</v>
      </c>
      <c r="C34" s="82">
        <v>112183519</v>
      </c>
      <c r="D34" s="82">
        <v>118453008</v>
      </c>
      <c r="E34" s="82">
        <v>122774384</v>
      </c>
      <c r="F34" s="82">
        <v>188167958</v>
      </c>
      <c r="G34" s="82">
        <v>182418410</v>
      </c>
      <c r="H34" s="82">
        <v>177633490</v>
      </c>
      <c r="I34" s="82">
        <v>186358092</v>
      </c>
      <c r="J34" s="82">
        <v>0.65880897728873511</v>
      </c>
    </row>
    <row r="35" spans="1:10">
      <c r="A35" s="82" t="s">
        <v>411</v>
      </c>
      <c r="B35" s="82">
        <v>26451467</v>
      </c>
      <c r="C35" s="82">
        <v>26861707</v>
      </c>
      <c r="D35" s="82">
        <v>34505347</v>
      </c>
      <c r="E35" s="82">
        <v>37580195</v>
      </c>
      <c r="F35" s="82">
        <v>40708498</v>
      </c>
      <c r="G35" s="82">
        <v>42378415</v>
      </c>
      <c r="H35" s="82">
        <v>53317269</v>
      </c>
      <c r="I35" s="82">
        <v>60113438</v>
      </c>
      <c r="J35" s="82">
        <v>0.62515464512277608</v>
      </c>
    </row>
    <row r="36" spans="1:10">
      <c r="A36" s="82" t="s">
        <v>140</v>
      </c>
      <c r="B36" s="82">
        <v>73204075</v>
      </c>
      <c r="C36" s="82">
        <v>82563157</v>
      </c>
      <c r="D36" s="82">
        <v>109854849</v>
      </c>
      <c r="E36" s="82">
        <v>115907246</v>
      </c>
      <c r="F36" s="82">
        <v>105887893</v>
      </c>
      <c r="G36" s="82">
        <v>120018503</v>
      </c>
      <c r="H36" s="82">
        <v>140477838</v>
      </c>
      <c r="I36" s="82">
        <v>147532792</v>
      </c>
      <c r="J36" s="82">
        <v>0.78563717549654999</v>
      </c>
    </row>
    <row r="37" spans="1:10">
      <c r="A37" s="82" t="s">
        <v>412</v>
      </c>
      <c r="B37" s="82">
        <v>436135720</v>
      </c>
      <c r="C37" s="82">
        <v>461279637</v>
      </c>
      <c r="D37" s="82">
        <v>528054890</v>
      </c>
      <c r="E37" s="82">
        <v>551717913</v>
      </c>
      <c r="F37" s="82">
        <v>584793829</v>
      </c>
      <c r="G37" s="82">
        <v>618971411</v>
      </c>
      <c r="H37" s="82">
        <v>648211328</v>
      </c>
      <c r="I37" s="82">
        <v>673800015</v>
      </c>
      <c r="J37" s="82">
        <v>0.8188155249595831</v>
      </c>
    </row>
    <row r="38" spans="1:10">
      <c r="A38" s="82" t="s">
        <v>142</v>
      </c>
      <c r="B38" s="82">
        <v>32210799</v>
      </c>
      <c r="C38" s="82">
        <v>31205775</v>
      </c>
      <c r="D38" s="82">
        <v>42214727</v>
      </c>
      <c r="E38" s="82">
        <v>46165361</v>
      </c>
      <c r="F38" s="82">
        <v>72835481</v>
      </c>
      <c r="G38" s="82">
        <v>68281611</v>
      </c>
      <c r="H38" s="82">
        <v>73415192</v>
      </c>
      <c r="I38" s="82">
        <v>82073479</v>
      </c>
      <c r="J38" s="82">
        <v>0.56248816989956041</v>
      </c>
    </row>
    <row r="39" spans="1:10">
      <c r="A39" s="82" t="s">
        <v>143</v>
      </c>
      <c r="B39" s="82">
        <v>13117911</v>
      </c>
      <c r="C39" s="82">
        <v>15069468</v>
      </c>
      <c r="D39" s="82">
        <v>16375162</v>
      </c>
      <c r="E39" s="82">
        <v>16571190</v>
      </c>
      <c r="F39" s="82">
        <v>22880258</v>
      </c>
      <c r="G39" s="82">
        <v>23966948</v>
      </c>
      <c r="H39" s="82">
        <v>25700761</v>
      </c>
      <c r="I39" s="82">
        <v>26560675</v>
      </c>
      <c r="J39" s="82">
        <v>0.62389943026673833</v>
      </c>
    </row>
    <row r="40" spans="1:10">
      <c r="A40" s="82" t="s">
        <v>144</v>
      </c>
      <c r="B40" s="82">
        <v>51849044</v>
      </c>
      <c r="C40" s="82">
        <v>49760479</v>
      </c>
      <c r="D40" s="82">
        <v>52450069</v>
      </c>
      <c r="E40" s="82">
        <v>54236163</v>
      </c>
      <c r="F40" s="82">
        <v>88310148</v>
      </c>
      <c r="G40" s="82">
        <v>82990454</v>
      </c>
      <c r="H40" s="82">
        <v>87390325</v>
      </c>
      <c r="I40" s="82">
        <v>92110497</v>
      </c>
      <c r="J40" s="82">
        <v>0.58881631047979255</v>
      </c>
    </row>
    <row r="41" spans="1:10">
      <c r="A41" s="82" t="s">
        <v>145</v>
      </c>
      <c r="B41" s="82">
        <v>31022474</v>
      </c>
      <c r="C41" s="82">
        <v>29945485</v>
      </c>
      <c r="D41" s="82">
        <v>31854944</v>
      </c>
      <c r="E41" s="82">
        <v>30411400</v>
      </c>
      <c r="F41" s="82">
        <v>50173457</v>
      </c>
      <c r="G41" s="82">
        <v>48558307</v>
      </c>
      <c r="H41" s="82">
        <v>50448190</v>
      </c>
      <c r="I41" s="82">
        <v>48722713</v>
      </c>
      <c r="J41" s="82">
        <v>0.62417296015515389</v>
      </c>
    </row>
    <row r="42" spans="1:10">
      <c r="A42" s="82" t="s">
        <v>146</v>
      </c>
      <c r="B42" s="82">
        <v>275105032</v>
      </c>
      <c r="C42" s="82">
        <v>282386452</v>
      </c>
      <c r="D42" s="82">
        <v>327558158</v>
      </c>
      <c r="E42" s="82">
        <v>336162126</v>
      </c>
      <c r="F42" s="82">
        <v>400708659</v>
      </c>
      <c r="G42" s="82">
        <v>409773295</v>
      </c>
      <c r="H42" s="82">
        <v>426042135</v>
      </c>
      <c r="I42" s="82">
        <v>437537768</v>
      </c>
      <c r="J42" s="82">
        <v>0.76830424842318978</v>
      </c>
    </row>
    <row r="43" spans="1:10">
      <c r="A43" s="82" t="s">
        <v>147</v>
      </c>
      <c r="B43" s="82">
        <v>152313650</v>
      </c>
      <c r="C43" s="82">
        <v>157208408</v>
      </c>
      <c r="D43" s="82">
        <v>176570600</v>
      </c>
      <c r="E43" s="82">
        <v>186874428</v>
      </c>
      <c r="F43" s="82">
        <v>234792698</v>
      </c>
      <c r="G43" s="82">
        <v>246540223</v>
      </c>
      <c r="H43" s="82">
        <v>243267486</v>
      </c>
      <c r="I43" s="82">
        <v>256470299</v>
      </c>
      <c r="J43" s="82">
        <v>0.7286396464956747</v>
      </c>
    </row>
    <row r="44" spans="1:10">
      <c r="A44" s="82" t="s">
        <v>148</v>
      </c>
      <c r="B44" s="82">
        <v>140664281</v>
      </c>
      <c r="C44" s="82">
        <v>135074794</v>
      </c>
      <c r="D44" s="82">
        <v>149638649</v>
      </c>
      <c r="E44" s="82">
        <v>153212065</v>
      </c>
      <c r="F44" s="82">
        <v>222138668</v>
      </c>
      <c r="G44" s="82">
        <v>218548999</v>
      </c>
      <c r="H44" s="82">
        <v>225173391</v>
      </c>
      <c r="I44" s="82">
        <v>234317914</v>
      </c>
      <c r="J44" s="82">
        <v>0.65386407033309457</v>
      </c>
    </row>
    <row r="45" spans="1:10">
      <c r="A45" s="82" t="s">
        <v>149</v>
      </c>
      <c r="B45" s="82">
        <v>120423831</v>
      </c>
      <c r="C45" s="82">
        <v>122021386</v>
      </c>
      <c r="D45" s="82">
        <v>173910084</v>
      </c>
      <c r="E45" s="82">
        <v>177591160</v>
      </c>
      <c r="F45" s="82">
        <v>231169772</v>
      </c>
      <c r="G45" s="82">
        <v>237237375</v>
      </c>
      <c r="H45" s="82">
        <v>284615011</v>
      </c>
      <c r="I45" s="82">
        <v>283141139</v>
      </c>
      <c r="J45" s="82">
        <v>0.62721779190130333</v>
      </c>
    </row>
    <row r="46" spans="1:10">
      <c r="A46" s="82" t="s">
        <v>413</v>
      </c>
      <c r="B46" s="82">
        <v>75440933</v>
      </c>
      <c r="C46" s="82">
        <v>93575430</v>
      </c>
      <c r="D46" s="82">
        <v>102960471</v>
      </c>
      <c r="E46" s="82">
        <v>98067915</v>
      </c>
      <c r="F46" s="82">
        <v>92608490</v>
      </c>
      <c r="G46" s="82">
        <v>111098469</v>
      </c>
      <c r="H46" s="82">
        <v>118311988</v>
      </c>
      <c r="I46" s="82">
        <v>114094195</v>
      </c>
      <c r="J46" s="82">
        <v>0.85953465905956039</v>
      </c>
    </row>
    <row r="47" spans="1:10">
      <c r="A47" s="82" t="s">
        <v>150</v>
      </c>
      <c r="B47" s="82">
        <v>68120042</v>
      </c>
      <c r="C47" s="82">
        <v>68709144</v>
      </c>
      <c r="D47" s="82">
        <v>81319229</v>
      </c>
      <c r="E47" s="82">
        <v>85345847</v>
      </c>
      <c r="F47" s="82">
        <v>135404015</v>
      </c>
      <c r="G47" s="82">
        <v>135373772</v>
      </c>
      <c r="H47" s="82">
        <v>131812473</v>
      </c>
      <c r="I47" s="82">
        <v>137314701</v>
      </c>
      <c r="J47" s="82">
        <v>0.62153466728955697</v>
      </c>
    </row>
    <row r="48" spans="1:10">
      <c r="A48" s="82" t="s">
        <v>151</v>
      </c>
      <c r="B48" s="82">
        <v>32991132</v>
      </c>
      <c r="C48" s="82">
        <v>33739910</v>
      </c>
      <c r="D48" s="82">
        <v>39809333</v>
      </c>
      <c r="E48" s="82">
        <v>40054044</v>
      </c>
      <c r="F48" s="82">
        <v>59740301</v>
      </c>
      <c r="G48" s="82">
        <v>60843441</v>
      </c>
      <c r="H48" s="82">
        <v>63336702</v>
      </c>
      <c r="I48" s="82">
        <v>64444266</v>
      </c>
      <c r="J48" s="82">
        <v>0.62152998996062736</v>
      </c>
    </row>
    <row r="49" spans="1:10">
      <c r="A49" s="82" t="s">
        <v>152</v>
      </c>
      <c r="B49" s="82">
        <v>41129884</v>
      </c>
      <c r="C49" s="82">
        <v>41502246</v>
      </c>
      <c r="D49" s="82">
        <v>45141263</v>
      </c>
      <c r="E49" s="82">
        <v>46608917</v>
      </c>
      <c r="F49" s="82">
        <v>79691264</v>
      </c>
      <c r="G49" s="82">
        <v>77436730</v>
      </c>
      <c r="H49" s="82">
        <v>75588101</v>
      </c>
      <c r="I49" s="82">
        <v>78271005</v>
      </c>
      <c r="J49" s="82">
        <v>0.59548126410284374</v>
      </c>
    </row>
    <row r="50" spans="1:10">
      <c r="A50" s="82" t="s">
        <v>153</v>
      </c>
      <c r="B50" s="82">
        <v>76610985</v>
      </c>
      <c r="C50" s="82">
        <v>80225346</v>
      </c>
      <c r="D50" s="82">
        <v>93684677</v>
      </c>
      <c r="E50" s="82">
        <v>87154574</v>
      </c>
      <c r="F50" s="82">
        <v>163065467</v>
      </c>
      <c r="G50" s="82">
        <v>168798703</v>
      </c>
      <c r="H50" s="82">
        <v>165036427</v>
      </c>
      <c r="I50" s="82">
        <v>146480681</v>
      </c>
      <c r="J50" s="82">
        <v>0.59499022946240943</v>
      </c>
    </row>
    <row r="51" spans="1:10">
      <c r="A51" s="82" t="s">
        <v>154</v>
      </c>
      <c r="B51" s="82">
        <v>102818269</v>
      </c>
      <c r="C51" s="82">
        <v>111379446</v>
      </c>
      <c r="D51" s="82">
        <v>127881816</v>
      </c>
      <c r="E51" s="82">
        <v>134652095</v>
      </c>
      <c r="F51" s="82">
        <v>204543032</v>
      </c>
      <c r="G51" s="82">
        <v>225139579</v>
      </c>
      <c r="H51" s="82">
        <v>225616062</v>
      </c>
      <c r="I51" s="82">
        <v>229181329</v>
      </c>
      <c r="J51" s="82">
        <v>0.58753518703960395</v>
      </c>
    </row>
    <row r="52" spans="1:10">
      <c r="A52" s="82" t="s">
        <v>155</v>
      </c>
      <c r="B52" s="82">
        <v>171688246</v>
      </c>
      <c r="C52" s="82">
        <v>163093220</v>
      </c>
      <c r="D52" s="82">
        <v>192662920</v>
      </c>
      <c r="E52" s="82">
        <v>199183762</v>
      </c>
      <c r="F52" s="82">
        <v>286340408</v>
      </c>
      <c r="G52" s="82">
        <v>285481761</v>
      </c>
      <c r="H52" s="82">
        <v>301149703</v>
      </c>
      <c r="I52" s="82">
        <v>314146442</v>
      </c>
      <c r="J52" s="82">
        <v>0.63404748668138666</v>
      </c>
    </row>
    <row r="53" spans="1:10">
      <c r="A53" s="82" t="s">
        <v>156</v>
      </c>
      <c r="B53" s="82">
        <v>46274975</v>
      </c>
      <c r="C53" s="82">
        <v>48240756</v>
      </c>
      <c r="D53" s="82">
        <v>61121536</v>
      </c>
      <c r="E53" s="82">
        <v>72773289</v>
      </c>
      <c r="F53" s="82">
        <v>90665121</v>
      </c>
      <c r="G53" s="82">
        <v>95427354</v>
      </c>
      <c r="H53" s="82">
        <v>110384165</v>
      </c>
      <c r="I53" s="82">
        <v>119103054</v>
      </c>
      <c r="J53" s="82">
        <v>0.6110111080778835</v>
      </c>
    </row>
    <row r="54" spans="1:10">
      <c r="A54" s="82" t="s">
        <v>39</v>
      </c>
      <c r="B54" s="82">
        <v>202971509</v>
      </c>
      <c r="C54" s="82">
        <v>236479651</v>
      </c>
      <c r="D54" s="82">
        <v>279379942</v>
      </c>
      <c r="E54" s="82">
        <v>301325612</v>
      </c>
      <c r="F54" s="82">
        <v>396459266</v>
      </c>
      <c r="G54" s="82">
        <v>441060284</v>
      </c>
      <c r="H54" s="82">
        <v>470299813</v>
      </c>
      <c r="I54" s="82">
        <v>537275085</v>
      </c>
      <c r="J54" s="82">
        <v>0.56084047150632343</v>
      </c>
    </row>
    <row r="55" spans="1:10">
      <c r="A55" s="82" t="s">
        <v>157</v>
      </c>
      <c r="B55" s="82">
        <v>394223015</v>
      </c>
      <c r="C55" s="82">
        <v>394759645</v>
      </c>
      <c r="D55" s="82">
        <v>486310655</v>
      </c>
      <c r="E55" s="82">
        <v>521647647</v>
      </c>
      <c r="F55" s="82">
        <v>583380290</v>
      </c>
      <c r="G55" s="82">
        <v>593127233</v>
      </c>
      <c r="H55" s="82">
        <v>654885893</v>
      </c>
      <c r="I55" s="82">
        <v>693679578</v>
      </c>
      <c r="J55" s="82">
        <v>0.75200087121492276</v>
      </c>
    </row>
    <row r="56" spans="1:10">
      <c r="A56" s="82" t="s">
        <v>158</v>
      </c>
      <c r="B56" s="82">
        <v>271283583</v>
      </c>
      <c r="C56" s="82">
        <v>283580867</v>
      </c>
      <c r="D56" s="82">
        <v>343312116</v>
      </c>
      <c r="E56" s="82">
        <v>381745844</v>
      </c>
      <c r="F56" s="82">
        <v>403759836</v>
      </c>
      <c r="G56" s="82">
        <v>421204984</v>
      </c>
      <c r="H56" s="82">
        <v>470530737</v>
      </c>
      <c r="I56" s="82">
        <v>514144298</v>
      </c>
      <c r="J56" s="82">
        <v>0.74248775195013439</v>
      </c>
    </row>
    <row r="57" spans="1:10">
      <c r="A57" s="82" t="s">
        <v>414</v>
      </c>
      <c r="B57" s="82">
        <v>286110544</v>
      </c>
      <c r="C57" s="82">
        <v>286690956</v>
      </c>
      <c r="D57" s="82">
        <v>314828527</v>
      </c>
      <c r="E57" s="82">
        <v>330331875</v>
      </c>
      <c r="F57" s="82">
        <v>383546733</v>
      </c>
      <c r="G57" s="82">
        <v>373106371</v>
      </c>
      <c r="H57" s="82">
        <v>382679115</v>
      </c>
      <c r="I57" s="82">
        <v>396377694</v>
      </c>
      <c r="J57" s="82">
        <v>0.83337654969050812</v>
      </c>
    </row>
    <row r="58" spans="1:10">
      <c r="A58" s="82" t="s">
        <v>159</v>
      </c>
      <c r="B58" s="82">
        <v>717124083</v>
      </c>
      <c r="C58" s="82">
        <v>723670788</v>
      </c>
      <c r="D58" s="82">
        <v>834782593</v>
      </c>
      <c r="E58" s="82">
        <v>900735357</v>
      </c>
      <c r="F58" s="82">
        <v>934950039</v>
      </c>
      <c r="G58" s="82">
        <v>929519290</v>
      </c>
      <c r="H58" s="82">
        <v>988752919</v>
      </c>
      <c r="I58" s="82">
        <v>1060124633</v>
      </c>
      <c r="J58" s="82">
        <v>0.84965043633695092</v>
      </c>
    </row>
    <row r="59" spans="1:10">
      <c r="A59" s="82" t="s">
        <v>160</v>
      </c>
      <c r="B59" s="82">
        <v>83158509</v>
      </c>
      <c r="C59" s="82">
        <v>86464488</v>
      </c>
      <c r="D59" s="82">
        <v>106200321</v>
      </c>
      <c r="E59" s="82">
        <v>118048063</v>
      </c>
      <c r="F59" s="82">
        <v>169701536</v>
      </c>
      <c r="G59" s="82">
        <v>176470777</v>
      </c>
      <c r="H59" s="82">
        <v>175171617</v>
      </c>
      <c r="I59" s="82">
        <v>197476629</v>
      </c>
      <c r="J59" s="82">
        <v>0.59778244948671877</v>
      </c>
    </row>
    <row r="60" spans="1:10">
      <c r="A60" s="82" t="s">
        <v>161</v>
      </c>
      <c r="B60" s="82">
        <v>270069871</v>
      </c>
      <c r="C60" s="82">
        <v>277734228</v>
      </c>
      <c r="D60" s="82">
        <v>301684305</v>
      </c>
      <c r="E60" s="82">
        <v>337689475</v>
      </c>
      <c r="F60" s="82">
        <v>436098526</v>
      </c>
      <c r="G60" s="82">
        <v>421431996</v>
      </c>
      <c r="H60" s="82">
        <v>436608200</v>
      </c>
      <c r="I60" s="82">
        <v>477697793</v>
      </c>
      <c r="J60" s="82">
        <v>0.70691026826661518</v>
      </c>
    </row>
    <row r="61" spans="1:10">
      <c r="A61" s="82" t="s">
        <v>162</v>
      </c>
      <c r="B61" s="82">
        <v>49017515</v>
      </c>
      <c r="C61" s="82">
        <v>51519673</v>
      </c>
      <c r="D61" s="82">
        <v>59474052</v>
      </c>
      <c r="E61" s="82">
        <v>56800406</v>
      </c>
      <c r="F61" s="82">
        <v>74694988</v>
      </c>
      <c r="G61" s="82">
        <v>76436280</v>
      </c>
      <c r="H61" s="82">
        <v>83758964</v>
      </c>
      <c r="I61" s="82">
        <v>80234669</v>
      </c>
      <c r="J61" s="82">
        <v>0.70792846419046107</v>
      </c>
    </row>
    <row r="62" spans="1:10">
      <c r="A62" s="82" t="s">
        <v>163</v>
      </c>
      <c r="B62" s="82">
        <v>27966884</v>
      </c>
      <c r="C62" s="82">
        <v>32120909</v>
      </c>
      <c r="D62" s="82">
        <v>30635425</v>
      </c>
      <c r="E62" s="82">
        <v>26284727</v>
      </c>
      <c r="F62" s="82">
        <v>70237600</v>
      </c>
      <c r="G62" s="82">
        <v>65475312</v>
      </c>
      <c r="H62" s="82">
        <v>65580919</v>
      </c>
      <c r="I62" s="82">
        <v>53762506</v>
      </c>
      <c r="J62" s="82">
        <v>0.48890442346567697</v>
      </c>
    </row>
    <row r="63" spans="1:10">
      <c r="A63" s="82" t="s">
        <v>164</v>
      </c>
      <c r="B63" s="82">
        <v>178221389</v>
      </c>
      <c r="C63" s="82">
        <v>179705670</v>
      </c>
      <c r="D63" s="82">
        <v>188208847</v>
      </c>
      <c r="E63" s="82">
        <v>191713785</v>
      </c>
      <c r="F63" s="82">
        <v>270906993</v>
      </c>
      <c r="G63" s="82">
        <v>272981354</v>
      </c>
      <c r="H63" s="82">
        <v>289728673</v>
      </c>
      <c r="I63" s="82">
        <v>300786954</v>
      </c>
      <c r="J63" s="82">
        <v>0.6373740032621229</v>
      </c>
    </row>
    <row r="64" spans="1:10">
      <c r="A64" s="82" t="s">
        <v>165</v>
      </c>
      <c r="B64" s="82">
        <v>109056820</v>
      </c>
      <c r="C64" s="82">
        <v>109261227</v>
      </c>
      <c r="D64" s="82">
        <v>111564154</v>
      </c>
      <c r="E64" s="82">
        <v>111661246</v>
      </c>
      <c r="F64" s="82">
        <v>167618567</v>
      </c>
      <c r="G64" s="82">
        <v>164379971</v>
      </c>
      <c r="H64" s="82">
        <v>153556017</v>
      </c>
      <c r="I64" s="82">
        <v>154246088</v>
      </c>
      <c r="J64" s="82">
        <v>0.72391622664686317</v>
      </c>
    </row>
    <row r="65" spans="1:10">
      <c r="A65" s="82" t="s">
        <v>166</v>
      </c>
      <c r="B65" s="82">
        <v>176984898</v>
      </c>
      <c r="C65" s="82">
        <v>183966798</v>
      </c>
      <c r="D65" s="82">
        <v>193340987</v>
      </c>
      <c r="E65" s="82">
        <v>201692958</v>
      </c>
      <c r="F65" s="82">
        <v>285775886</v>
      </c>
      <c r="G65" s="82">
        <v>296987146</v>
      </c>
      <c r="H65" s="82">
        <v>311128711</v>
      </c>
      <c r="I65" s="82">
        <v>327999875</v>
      </c>
      <c r="J65" s="82">
        <v>0.61491778922171847</v>
      </c>
    </row>
    <row r="66" spans="1:10">
      <c r="A66" s="82" t="s">
        <v>167</v>
      </c>
      <c r="B66" s="82">
        <v>72958091</v>
      </c>
      <c r="C66" s="82">
        <v>77028404</v>
      </c>
      <c r="D66" s="82">
        <v>89282855</v>
      </c>
      <c r="E66" s="82">
        <v>87517485</v>
      </c>
      <c r="F66" s="82">
        <v>141970165</v>
      </c>
      <c r="G66" s="82">
        <v>149756839</v>
      </c>
      <c r="H66" s="82">
        <v>150943254</v>
      </c>
      <c r="I66" s="82">
        <v>144250375</v>
      </c>
      <c r="J66" s="82">
        <v>0.60670542450929499</v>
      </c>
    </row>
    <row r="67" spans="1:10">
      <c r="A67" s="82" t="s">
        <v>168</v>
      </c>
      <c r="B67" s="82">
        <v>97464868</v>
      </c>
      <c r="C67" s="82">
        <v>99345958</v>
      </c>
      <c r="D67" s="82">
        <v>122220128</v>
      </c>
      <c r="E67" s="82">
        <v>126109490</v>
      </c>
      <c r="F67" s="82">
        <v>184864647</v>
      </c>
      <c r="G67" s="82">
        <v>187147001</v>
      </c>
      <c r="H67" s="82">
        <v>201231345</v>
      </c>
      <c r="I67" s="82">
        <v>204298583</v>
      </c>
      <c r="J67" s="82">
        <v>0.61728029704444887</v>
      </c>
    </row>
    <row r="68" spans="1:10">
      <c r="A68" s="82" t="s">
        <v>169</v>
      </c>
      <c r="B68" s="82">
        <v>535195126</v>
      </c>
      <c r="C68" s="82">
        <v>566997404</v>
      </c>
      <c r="D68" s="82">
        <v>638631921</v>
      </c>
      <c r="E68" s="82">
        <v>669103276</v>
      </c>
      <c r="F68" s="82">
        <v>840652403</v>
      </c>
      <c r="G68" s="82">
        <v>886788582</v>
      </c>
      <c r="H68" s="82">
        <v>898522639</v>
      </c>
      <c r="I68" s="82">
        <v>929338279</v>
      </c>
      <c r="J68" s="82">
        <v>0.71997817277039122</v>
      </c>
    </row>
    <row r="69" spans="1:10">
      <c r="A69" s="82" t="s">
        <v>42</v>
      </c>
      <c r="B69" s="82">
        <v>552717703</v>
      </c>
      <c r="C69" s="82">
        <v>591421238</v>
      </c>
      <c r="D69" s="82">
        <v>650217030</v>
      </c>
      <c r="E69" s="82">
        <v>689125804</v>
      </c>
      <c r="F69" s="82">
        <v>794246945</v>
      </c>
      <c r="G69" s="82">
        <v>845985304</v>
      </c>
      <c r="H69" s="82">
        <v>872494890</v>
      </c>
      <c r="I69" s="82">
        <v>907240362</v>
      </c>
      <c r="J69" s="82">
        <v>0.75958459617121843</v>
      </c>
    </row>
    <row r="70" spans="1:10">
      <c r="A70" s="82" t="s">
        <v>170</v>
      </c>
      <c r="B70" s="82">
        <v>433923651</v>
      </c>
      <c r="C70" s="82">
        <v>451532805</v>
      </c>
      <c r="D70" s="82">
        <v>522791102</v>
      </c>
      <c r="E70" s="82">
        <v>534983825</v>
      </c>
      <c r="F70" s="82">
        <v>638121017</v>
      </c>
      <c r="G70" s="82">
        <v>676570285</v>
      </c>
      <c r="H70" s="82">
        <v>727683814</v>
      </c>
      <c r="I70" s="82">
        <v>724931969</v>
      </c>
      <c r="J70" s="82">
        <v>0.73797797293720946</v>
      </c>
    </row>
    <row r="71" spans="1:10">
      <c r="A71" s="82" t="s">
        <v>171</v>
      </c>
      <c r="B71" s="82">
        <v>76961210</v>
      </c>
      <c r="C71" s="82">
        <v>76646089</v>
      </c>
      <c r="D71" s="82">
        <v>89884510</v>
      </c>
      <c r="E71" s="82">
        <v>93101715</v>
      </c>
      <c r="F71" s="82">
        <v>145183077</v>
      </c>
      <c r="G71" s="82">
        <v>145124033</v>
      </c>
      <c r="H71" s="82">
        <v>148377057</v>
      </c>
      <c r="I71" s="82">
        <v>151221956</v>
      </c>
      <c r="J71" s="82">
        <v>0.61566268194547091</v>
      </c>
    </row>
    <row r="72" spans="1:10">
      <c r="A72" s="82" t="s">
        <v>415</v>
      </c>
      <c r="B72" s="82">
        <v>49781492</v>
      </c>
      <c r="C72" s="82">
        <v>48397911</v>
      </c>
      <c r="D72" s="82">
        <v>55187450</v>
      </c>
      <c r="E72" s="82">
        <v>53265369</v>
      </c>
      <c r="F72" s="82">
        <v>85891592</v>
      </c>
      <c r="G72" s="82">
        <v>86562176</v>
      </c>
      <c r="H72" s="82">
        <v>87471658</v>
      </c>
      <c r="I72" s="82">
        <v>88356314</v>
      </c>
      <c r="J72" s="82">
        <v>0.60284734150408315</v>
      </c>
    </row>
    <row r="73" spans="1:10">
      <c r="A73" s="82" t="s">
        <v>172</v>
      </c>
      <c r="B73" s="82">
        <v>128681465</v>
      </c>
      <c r="C73" s="82">
        <v>134887480</v>
      </c>
      <c r="D73" s="82">
        <v>161733711</v>
      </c>
      <c r="E73" s="82">
        <v>167061044</v>
      </c>
      <c r="F73" s="82">
        <v>219676463</v>
      </c>
      <c r="G73" s="82">
        <v>227827006</v>
      </c>
      <c r="H73" s="82">
        <v>239626728</v>
      </c>
      <c r="I73" s="82">
        <v>253464794</v>
      </c>
      <c r="J73" s="82">
        <v>0.65910946196338416</v>
      </c>
    </row>
    <row r="74" spans="1:10">
      <c r="A74" s="82" t="s">
        <v>173</v>
      </c>
      <c r="B74" s="82">
        <v>341752600</v>
      </c>
      <c r="C74" s="82">
        <v>352709067</v>
      </c>
      <c r="D74" s="82">
        <v>408813244</v>
      </c>
      <c r="E74" s="82">
        <v>426992734</v>
      </c>
      <c r="F74" s="82">
        <v>471577967</v>
      </c>
      <c r="G74" s="82">
        <v>514736741</v>
      </c>
      <c r="H74" s="82">
        <v>540312316</v>
      </c>
      <c r="I74" s="82">
        <v>570933671</v>
      </c>
      <c r="J74" s="82">
        <v>0.74788500957057757</v>
      </c>
    </row>
    <row r="75" spans="1:10">
      <c r="A75" s="82" t="s">
        <v>174</v>
      </c>
      <c r="B75" s="82">
        <v>82351512</v>
      </c>
      <c r="C75" s="82">
        <v>85766089</v>
      </c>
      <c r="D75" s="82">
        <v>118322165</v>
      </c>
      <c r="E75" s="82">
        <v>129331936</v>
      </c>
      <c r="F75" s="82">
        <v>163875309</v>
      </c>
      <c r="G75" s="82">
        <v>172115827</v>
      </c>
      <c r="H75" s="82">
        <v>184451775</v>
      </c>
      <c r="I75" s="82">
        <v>196907462</v>
      </c>
      <c r="J75" s="82">
        <v>0.6568158194025171</v>
      </c>
    </row>
    <row r="76" spans="1:10">
      <c r="A76" s="82" t="s">
        <v>175</v>
      </c>
      <c r="B76" s="82">
        <v>87508613</v>
      </c>
      <c r="C76" s="82">
        <v>93344011</v>
      </c>
      <c r="D76" s="82">
        <v>110986528</v>
      </c>
      <c r="E76" s="82">
        <v>128541954</v>
      </c>
      <c r="F76" s="82">
        <v>175112489</v>
      </c>
      <c r="G76" s="82">
        <v>181558577</v>
      </c>
      <c r="H76" s="82">
        <v>193181270</v>
      </c>
      <c r="I76" s="82">
        <v>223014596</v>
      </c>
      <c r="J76" s="82">
        <v>0.57638359239948578</v>
      </c>
    </row>
    <row r="77" spans="1:10">
      <c r="A77" s="82" t="s">
        <v>177</v>
      </c>
      <c r="B77" s="82">
        <v>175741771</v>
      </c>
      <c r="C77" s="82">
        <v>188813471</v>
      </c>
      <c r="D77" s="82">
        <v>220406113</v>
      </c>
      <c r="E77" s="82">
        <v>219362842</v>
      </c>
      <c r="F77" s="82">
        <v>298882079</v>
      </c>
      <c r="G77" s="82">
        <v>317521353</v>
      </c>
      <c r="H77" s="82">
        <v>333761641</v>
      </c>
      <c r="I77" s="82">
        <v>350421316</v>
      </c>
      <c r="J77" s="82">
        <v>0.62599742648075662</v>
      </c>
    </row>
    <row r="78" spans="1:10">
      <c r="A78" s="82" t="s">
        <v>178</v>
      </c>
      <c r="B78" s="82">
        <v>58017335</v>
      </c>
      <c r="C78" s="82">
        <v>58605799</v>
      </c>
      <c r="D78" s="82">
        <v>74344042</v>
      </c>
      <c r="E78" s="82">
        <v>71957404</v>
      </c>
      <c r="F78" s="82">
        <v>102083697</v>
      </c>
      <c r="G78" s="82">
        <v>117769493</v>
      </c>
      <c r="H78" s="82">
        <v>127210779</v>
      </c>
      <c r="I78" s="82">
        <v>130061454</v>
      </c>
      <c r="J78" s="82">
        <v>0.55325695497760619</v>
      </c>
    </row>
    <row r="79" spans="1:10">
      <c r="A79" s="82" t="s">
        <v>179</v>
      </c>
      <c r="B79" s="82">
        <v>13259360</v>
      </c>
      <c r="C79" s="82">
        <v>13706972</v>
      </c>
      <c r="D79" s="82">
        <v>39258479</v>
      </c>
      <c r="E79" s="82">
        <v>40339249</v>
      </c>
      <c r="F79" s="82">
        <v>24740298</v>
      </c>
      <c r="G79" s="82">
        <v>26529668</v>
      </c>
      <c r="H79" s="82">
        <v>54359053</v>
      </c>
      <c r="I79" s="82">
        <v>56164321</v>
      </c>
      <c r="J79" s="82">
        <v>0.71823620906945529</v>
      </c>
    </row>
    <row r="80" spans="1:10">
      <c r="A80" s="82" t="s">
        <v>416</v>
      </c>
      <c r="B80" s="82">
        <v>384012332</v>
      </c>
      <c r="C80" s="82">
        <v>386241712</v>
      </c>
      <c r="D80" s="82">
        <v>385060072</v>
      </c>
      <c r="E80" s="82">
        <v>371361398</v>
      </c>
      <c r="F80" s="82">
        <v>458063590</v>
      </c>
      <c r="G80" s="82">
        <v>446826928</v>
      </c>
      <c r="H80" s="82">
        <v>448169160</v>
      </c>
      <c r="I80" s="82">
        <v>432240400</v>
      </c>
      <c r="J80" s="82">
        <v>0.85915476202594665</v>
      </c>
    </row>
    <row r="81" spans="1:10">
      <c r="A81" s="82" t="s">
        <v>181</v>
      </c>
      <c r="B81" s="82">
        <v>180896134</v>
      </c>
      <c r="C81" s="82">
        <v>199525726</v>
      </c>
      <c r="D81" s="82">
        <v>197809203</v>
      </c>
      <c r="E81" s="82">
        <v>195405159</v>
      </c>
      <c r="F81" s="82">
        <v>213522063</v>
      </c>
      <c r="G81" s="82">
        <v>234312525</v>
      </c>
      <c r="H81" s="82">
        <v>228145365</v>
      </c>
      <c r="I81" s="82">
        <v>229532665</v>
      </c>
      <c r="J81" s="82">
        <v>0.85131743231404555</v>
      </c>
    </row>
    <row r="82" spans="1:10">
      <c r="A82" s="82" t="s">
        <v>182</v>
      </c>
      <c r="B82" s="82">
        <v>671337566</v>
      </c>
      <c r="C82" s="82">
        <v>672395461</v>
      </c>
      <c r="D82" s="82">
        <v>635192674</v>
      </c>
      <c r="E82" s="82">
        <v>625127148</v>
      </c>
      <c r="F82" s="82">
        <v>853925589</v>
      </c>
      <c r="G82" s="82">
        <v>851025828</v>
      </c>
      <c r="H82" s="82">
        <v>796246737</v>
      </c>
      <c r="I82" s="82">
        <v>798269822</v>
      </c>
      <c r="J82" s="82">
        <v>0.78310256854479965</v>
      </c>
    </row>
    <row r="83" spans="1:10">
      <c r="A83" s="82" t="s">
        <v>183</v>
      </c>
      <c r="B83" s="82">
        <v>69065795</v>
      </c>
      <c r="C83" s="82">
        <v>70183991</v>
      </c>
      <c r="D83" s="82">
        <v>74790916</v>
      </c>
      <c r="E83" s="82">
        <v>75158831</v>
      </c>
      <c r="F83" s="82">
        <v>112297056</v>
      </c>
      <c r="G83" s="82">
        <v>113204372</v>
      </c>
      <c r="H83" s="82">
        <v>107296317</v>
      </c>
      <c r="I83" s="82">
        <v>107865934</v>
      </c>
      <c r="J83" s="82">
        <v>0.69678005105856688</v>
      </c>
    </row>
    <row r="84" spans="1:10">
      <c r="A84" s="82" t="s">
        <v>184</v>
      </c>
      <c r="B84" s="82">
        <v>110457889</v>
      </c>
      <c r="C84" s="82">
        <v>110742602</v>
      </c>
      <c r="D84" s="82">
        <v>141367791</v>
      </c>
      <c r="E84" s="82">
        <v>139124840</v>
      </c>
      <c r="F84" s="82">
        <v>169196521</v>
      </c>
      <c r="G84" s="82">
        <v>175578117</v>
      </c>
      <c r="H84" s="82">
        <v>203713017</v>
      </c>
      <c r="I84" s="82">
        <v>203487083</v>
      </c>
      <c r="J84" s="82">
        <v>0.6837035449567086</v>
      </c>
    </row>
    <row r="85" spans="1:10">
      <c r="A85" s="82" t="s">
        <v>186</v>
      </c>
      <c r="B85" s="82">
        <v>420563900</v>
      </c>
      <c r="C85" s="82">
        <v>433411789</v>
      </c>
      <c r="D85" s="82">
        <v>443672067</v>
      </c>
      <c r="E85" s="82">
        <v>478433016</v>
      </c>
      <c r="F85" s="82">
        <v>522698733</v>
      </c>
      <c r="G85" s="82">
        <v>528954872</v>
      </c>
      <c r="H85" s="82">
        <v>541687929</v>
      </c>
      <c r="I85" s="82">
        <v>569755300</v>
      </c>
      <c r="J85" s="82">
        <v>0.83971665730884815</v>
      </c>
    </row>
    <row r="86" spans="1:10">
      <c r="A86" s="82" t="s">
        <v>45</v>
      </c>
      <c r="B86" s="82">
        <v>19423000</v>
      </c>
      <c r="C86" s="82">
        <v>21688000</v>
      </c>
      <c r="D86" s="82">
        <v>28104000</v>
      </c>
      <c r="E86" s="82">
        <v>27884000</v>
      </c>
      <c r="F86" s="82">
        <v>49759000</v>
      </c>
      <c r="G86" s="82">
        <v>55770000</v>
      </c>
      <c r="H86" s="82">
        <v>61448000</v>
      </c>
      <c r="I86" s="82">
        <v>62247000</v>
      </c>
      <c r="J86" s="82">
        <v>0.44795733127700932</v>
      </c>
    </row>
    <row r="87" spans="1:10">
      <c r="A87" s="82" t="s">
        <v>187</v>
      </c>
      <c r="B87" s="82">
        <v>204963034</v>
      </c>
      <c r="C87" s="82">
        <v>203008884</v>
      </c>
      <c r="D87" s="82">
        <v>198084994</v>
      </c>
      <c r="E87" s="82">
        <v>197419132</v>
      </c>
      <c r="F87" s="82">
        <v>329174419</v>
      </c>
      <c r="G87" s="82">
        <v>327090882</v>
      </c>
      <c r="H87" s="82">
        <v>311439692</v>
      </c>
      <c r="I87" s="82">
        <v>311433811</v>
      </c>
      <c r="J87" s="82">
        <v>0.63390397903842244</v>
      </c>
    </row>
    <row r="88" spans="1:10">
      <c r="A88" s="82" t="s">
        <v>188</v>
      </c>
      <c r="B88" s="82">
        <v>1155079225</v>
      </c>
      <c r="C88" s="82">
        <v>1132669892</v>
      </c>
      <c r="D88" s="82">
        <v>1164258526</v>
      </c>
      <c r="E88" s="82">
        <v>1191421934</v>
      </c>
      <c r="F88" s="82">
        <v>1424536922</v>
      </c>
      <c r="G88" s="82">
        <v>1378513549</v>
      </c>
      <c r="H88" s="82">
        <v>1407819585</v>
      </c>
      <c r="I88" s="82">
        <v>1448129779</v>
      </c>
      <c r="J88" s="82">
        <v>0.8227314645947903</v>
      </c>
    </row>
    <row r="89" spans="1:10">
      <c r="A89" s="82" t="s">
        <v>189</v>
      </c>
      <c r="B89" s="82">
        <v>124080000</v>
      </c>
      <c r="C89" s="82">
        <v>120750000</v>
      </c>
      <c r="D89" s="82">
        <v>124634000</v>
      </c>
      <c r="E89" s="82">
        <v>132740000</v>
      </c>
      <c r="F89" s="82">
        <v>176531000</v>
      </c>
      <c r="G89" s="82">
        <v>174982000</v>
      </c>
      <c r="H89" s="82">
        <v>175481000</v>
      </c>
      <c r="I89" s="82">
        <v>182939000</v>
      </c>
      <c r="J89" s="82">
        <v>0.72559705694247811</v>
      </c>
    </row>
    <row r="90" spans="1:10">
      <c r="A90" s="82" t="s">
        <v>190</v>
      </c>
      <c r="B90" s="82">
        <v>148348386</v>
      </c>
      <c r="C90" s="82">
        <v>148323243</v>
      </c>
      <c r="D90" s="82">
        <v>168321583</v>
      </c>
      <c r="E90" s="82">
        <v>170409270</v>
      </c>
      <c r="F90" s="82">
        <v>242205140</v>
      </c>
      <c r="G90" s="82">
        <v>236106498</v>
      </c>
      <c r="H90" s="82">
        <v>245753939</v>
      </c>
      <c r="I90" s="82">
        <v>250803361</v>
      </c>
      <c r="J90" s="82">
        <v>0.67945369360500718</v>
      </c>
    </row>
    <row r="91" spans="1:10">
      <c r="A91" s="82" t="s">
        <v>417</v>
      </c>
      <c r="B91" s="82">
        <v>33140000</v>
      </c>
      <c r="C91" s="82">
        <v>36249000</v>
      </c>
      <c r="D91" s="82">
        <v>42408000</v>
      </c>
      <c r="E91" s="82">
        <v>42032000</v>
      </c>
      <c r="F91" s="82">
        <v>67883000</v>
      </c>
      <c r="G91" s="82">
        <v>71432000</v>
      </c>
      <c r="H91" s="82">
        <v>76493000</v>
      </c>
      <c r="I91" s="82">
        <v>77079000</v>
      </c>
      <c r="J91" s="82">
        <v>0.54531065530170342</v>
      </c>
    </row>
    <row r="92" spans="1:10">
      <c r="A92" s="82" t="s">
        <v>191</v>
      </c>
      <c r="B92" s="82">
        <v>67943000</v>
      </c>
      <c r="C92" s="82">
        <v>72003000</v>
      </c>
      <c r="D92" s="82">
        <v>85697000</v>
      </c>
      <c r="E92" s="82">
        <v>84562000</v>
      </c>
      <c r="F92" s="82">
        <v>141340000</v>
      </c>
      <c r="G92" s="82">
        <v>148854000</v>
      </c>
      <c r="H92" s="82">
        <v>157984000</v>
      </c>
      <c r="I92" s="82">
        <v>155459000</v>
      </c>
      <c r="J92" s="82">
        <v>0.54395049498581616</v>
      </c>
    </row>
    <row r="93" spans="1:10">
      <c r="A93" s="82" t="s">
        <v>193</v>
      </c>
      <c r="B93" s="82">
        <v>360416055</v>
      </c>
      <c r="C93" s="82">
        <v>367554429</v>
      </c>
      <c r="D93" s="82">
        <v>417786601</v>
      </c>
      <c r="E93" s="82">
        <v>384081442</v>
      </c>
      <c r="F93" s="82">
        <v>469193922</v>
      </c>
      <c r="G93" s="82">
        <v>477652910</v>
      </c>
      <c r="H93" s="82">
        <v>508370525</v>
      </c>
      <c r="I93" s="82">
        <v>480923249</v>
      </c>
      <c r="J93" s="82">
        <v>0.79863355077683096</v>
      </c>
    </row>
    <row r="94" spans="1:10">
      <c r="A94" s="82" t="s">
        <v>418</v>
      </c>
      <c r="B94" s="82">
        <v>108556425</v>
      </c>
      <c r="C94" s="82">
        <v>116562489</v>
      </c>
      <c r="D94" s="82">
        <v>135403613</v>
      </c>
      <c r="E94" s="82">
        <v>130461361</v>
      </c>
      <c r="F94" s="82">
        <v>179525010</v>
      </c>
      <c r="G94" s="82">
        <v>193645729</v>
      </c>
      <c r="H94" s="82">
        <v>201136276</v>
      </c>
      <c r="I94" s="82">
        <v>194612353</v>
      </c>
      <c r="J94" s="82">
        <v>0.67036526196258461</v>
      </c>
    </row>
    <row r="95" spans="1:10">
      <c r="A95" s="82" t="s">
        <v>194</v>
      </c>
      <c r="B95" s="82">
        <v>192449409</v>
      </c>
      <c r="C95" s="82">
        <v>231768341</v>
      </c>
      <c r="D95" s="82">
        <v>231899763</v>
      </c>
      <c r="E95" s="82">
        <v>231781992</v>
      </c>
      <c r="F95" s="82">
        <v>266645251</v>
      </c>
      <c r="G95" s="82">
        <v>301204756</v>
      </c>
      <c r="H95" s="82">
        <v>300645353</v>
      </c>
      <c r="I95" s="82">
        <v>303544550</v>
      </c>
      <c r="J95" s="82">
        <v>0.76358475881052712</v>
      </c>
    </row>
    <row r="96" spans="1:10">
      <c r="A96" s="82" t="s">
        <v>195</v>
      </c>
      <c r="B96" s="82">
        <v>101824000</v>
      </c>
      <c r="C96" s="82">
        <v>108023000</v>
      </c>
      <c r="D96" s="82">
        <v>133704620</v>
      </c>
      <c r="E96" s="82">
        <v>146833000</v>
      </c>
      <c r="F96" s="82">
        <v>193127000</v>
      </c>
      <c r="G96" s="82">
        <v>197729000</v>
      </c>
      <c r="H96" s="82">
        <v>206189620</v>
      </c>
      <c r="I96" s="82">
        <v>220538000</v>
      </c>
      <c r="J96" s="82">
        <v>0.6657945569471021</v>
      </c>
    </row>
    <row r="97" spans="1:10">
      <c r="A97" s="82" t="s">
        <v>419</v>
      </c>
      <c r="B97" s="82">
        <v>56118049</v>
      </c>
      <c r="C97" s="82">
        <v>54356238</v>
      </c>
      <c r="D97" s="82">
        <v>62630891</v>
      </c>
      <c r="E97" s="82">
        <v>64142972</v>
      </c>
      <c r="F97" s="82">
        <v>101038829</v>
      </c>
      <c r="G97" s="82">
        <v>103937254</v>
      </c>
      <c r="H97" s="82">
        <v>114022496</v>
      </c>
      <c r="I97" s="82">
        <v>119474460</v>
      </c>
      <c r="J97" s="82">
        <v>0.53687601517512618</v>
      </c>
    </row>
    <row r="98" spans="1:10">
      <c r="A98" s="82" t="s">
        <v>47</v>
      </c>
      <c r="B98" s="82">
        <v>83260442</v>
      </c>
      <c r="C98" s="82">
        <v>82621743</v>
      </c>
      <c r="D98" s="82">
        <v>86326667</v>
      </c>
      <c r="E98" s="82">
        <v>79240671</v>
      </c>
      <c r="F98" s="82">
        <v>147232653</v>
      </c>
      <c r="G98" s="82">
        <v>144330950</v>
      </c>
      <c r="H98" s="82">
        <v>148639315</v>
      </c>
      <c r="I98" s="82">
        <v>136107662</v>
      </c>
      <c r="J98" s="82">
        <v>0.58219111132773704</v>
      </c>
    </row>
    <row r="99" spans="1:10">
      <c r="A99" s="82" t="s">
        <v>196</v>
      </c>
    </row>
    <row r="100" spans="1:10">
      <c r="A100" s="82" t="s">
        <v>197</v>
      </c>
      <c r="B100" s="82">
        <v>130999000</v>
      </c>
      <c r="C100" s="82">
        <v>134664000</v>
      </c>
      <c r="D100" s="82">
        <v>150097000</v>
      </c>
      <c r="E100" s="82">
        <v>157679000</v>
      </c>
      <c r="F100" s="82">
        <v>203939000</v>
      </c>
      <c r="G100" s="82">
        <v>207421000</v>
      </c>
      <c r="H100" s="82">
        <v>222932000</v>
      </c>
      <c r="I100" s="82">
        <v>234504000</v>
      </c>
      <c r="J100" s="82">
        <v>0.67239364786954592</v>
      </c>
    </row>
    <row r="101" spans="1:10">
      <c r="A101" s="82" t="s">
        <v>198</v>
      </c>
      <c r="B101" s="82">
        <v>99332858</v>
      </c>
      <c r="C101" s="82">
        <v>110355735</v>
      </c>
      <c r="D101" s="82">
        <v>106177511</v>
      </c>
      <c r="E101" s="82">
        <v>118466236</v>
      </c>
      <c r="F101" s="82">
        <v>116563737</v>
      </c>
      <c r="G101" s="82">
        <v>126452353</v>
      </c>
      <c r="H101" s="82">
        <v>115825843</v>
      </c>
      <c r="I101" s="82">
        <v>129079503</v>
      </c>
      <c r="J101" s="82">
        <v>0.91777728645267564</v>
      </c>
    </row>
    <row r="102" spans="1:10">
      <c r="A102" s="82" t="s">
        <v>199</v>
      </c>
      <c r="B102" s="82">
        <v>258352893</v>
      </c>
      <c r="C102" s="82">
        <v>323873451</v>
      </c>
      <c r="D102" s="82">
        <v>323553038</v>
      </c>
      <c r="E102" s="82">
        <v>320210799</v>
      </c>
      <c r="F102" s="82">
        <v>331361427</v>
      </c>
      <c r="G102" s="82">
        <v>381628468</v>
      </c>
      <c r="H102" s="82">
        <v>387305895</v>
      </c>
      <c r="I102" s="82">
        <v>387079173</v>
      </c>
      <c r="J102" s="82">
        <v>0.82724884554819489</v>
      </c>
    </row>
    <row r="103" spans="1:10">
      <c r="A103" s="82" t="s">
        <v>200</v>
      </c>
      <c r="B103" s="82">
        <v>43830546</v>
      </c>
      <c r="C103" s="82">
        <v>43353527</v>
      </c>
      <c r="D103" s="82">
        <v>50362552</v>
      </c>
      <c r="E103" s="82">
        <v>49980762</v>
      </c>
      <c r="F103" s="82">
        <v>87043935</v>
      </c>
      <c r="G103" s="82">
        <v>77679170</v>
      </c>
      <c r="H103" s="82">
        <v>86643477</v>
      </c>
      <c r="I103" s="82">
        <v>87236205</v>
      </c>
      <c r="J103" s="82">
        <v>0.57293599601220613</v>
      </c>
    </row>
    <row r="104" spans="1:10">
      <c r="A104" s="82" t="s">
        <v>201</v>
      </c>
      <c r="B104" s="82">
        <v>95866320</v>
      </c>
      <c r="C104" s="82">
        <v>103336939</v>
      </c>
      <c r="D104" s="82">
        <v>120391847</v>
      </c>
      <c r="E104" s="82">
        <v>122898613</v>
      </c>
      <c r="F104" s="82">
        <v>172491736</v>
      </c>
      <c r="G104" s="82">
        <v>172191868</v>
      </c>
      <c r="H104" s="82">
        <v>183599555</v>
      </c>
      <c r="I104" s="82">
        <v>188433512</v>
      </c>
      <c r="J104" s="82">
        <v>0.65221208104426776</v>
      </c>
    </row>
    <row r="105" spans="1:10">
      <c r="A105" s="82" t="s">
        <v>48</v>
      </c>
      <c r="B105" s="82">
        <v>78110208</v>
      </c>
      <c r="C105" s="82">
        <v>74560643</v>
      </c>
      <c r="D105" s="82">
        <v>89037063</v>
      </c>
      <c r="E105" s="82">
        <v>95394368</v>
      </c>
      <c r="F105" s="82">
        <v>133998792</v>
      </c>
      <c r="G105" s="82">
        <v>133055876</v>
      </c>
      <c r="H105" s="82">
        <v>136624471</v>
      </c>
      <c r="I105" s="82">
        <v>147826859</v>
      </c>
      <c r="J105" s="82">
        <v>0.64531147211887929</v>
      </c>
    </row>
    <row r="106" spans="1:10">
      <c r="A106" s="82" t="s">
        <v>202</v>
      </c>
      <c r="B106" s="82">
        <v>663125752</v>
      </c>
      <c r="C106" s="82">
        <v>675575438</v>
      </c>
      <c r="D106" s="82">
        <v>732945302</v>
      </c>
      <c r="E106" s="82">
        <v>771879559</v>
      </c>
      <c r="F106" s="82">
        <v>900818345</v>
      </c>
      <c r="G106" s="82">
        <v>911222555</v>
      </c>
      <c r="H106" s="82">
        <v>912985601</v>
      </c>
      <c r="I106" s="82">
        <v>963245009</v>
      </c>
      <c r="J106" s="82">
        <v>0.80133252888725848</v>
      </c>
    </row>
    <row r="107" spans="1:10">
      <c r="A107" s="82" t="s">
        <v>203</v>
      </c>
      <c r="B107" s="82">
        <v>167977337</v>
      </c>
      <c r="C107" s="82">
        <v>184495854</v>
      </c>
      <c r="D107" s="82">
        <v>207471804</v>
      </c>
      <c r="E107" s="82">
        <v>227318183</v>
      </c>
      <c r="F107" s="82">
        <v>228555671</v>
      </c>
      <c r="G107" s="82">
        <v>254846528</v>
      </c>
      <c r="H107" s="82">
        <v>268522726</v>
      </c>
      <c r="I107" s="82">
        <v>290351105</v>
      </c>
      <c r="J107" s="82">
        <v>0.78290793141634507</v>
      </c>
    </row>
    <row r="108" spans="1:10">
      <c r="A108" s="82" t="s">
        <v>204</v>
      </c>
      <c r="B108" s="82">
        <v>26527863</v>
      </c>
      <c r="C108" s="82">
        <v>27674543</v>
      </c>
      <c r="D108" s="82">
        <v>27677546</v>
      </c>
      <c r="E108" s="82">
        <v>31388931</v>
      </c>
      <c r="F108" s="82">
        <v>44747874</v>
      </c>
      <c r="G108" s="82">
        <v>46861591</v>
      </c>
      <c r="H108" s="82">
        <v>45357243</v>
      </c>
      <c r="I108" s="82">
        <v>50666836</v>
      </c>
      <c r="J108" s="82">
        <v>0.61951630451129813</v>
      </c>
    </row>
    <row r="109" spans="1:10">
      <c r="A109" s="82" t="s">
        <v>420</v>
      </c>
      <c r="B109" s="82">
        <v>18435481</v>
      </c>
      <c r="C109" s="82">
        <v>19963506</v>
      </c>
      <c r="D109" s="82">
        <v>25900073</v>
      </c>
      <c r="E109" s="82">
        <v>28568225</v>
      </c>
      <c r="F109" s="82">
        <v>34393373</v>
      </c>
      <c r="G109" s="82">
        <v>36865363</v>
      </c>
      <c r="H109" s="82">
        <v>43722772</v>
      </c>
      <c r="I109" s="82">
        <v>47190587</v>
      </c>
      <c r="J109" s="82">
        <v>0.60537973388633626</v>
      </c>
    </row>
    <row r="110" spans="1:10">
      <c r="A110" s="82" t="s">
        <v>206</v>
      </c>
      <c r="B110" s="82">
        <v>49900044</v>
      </c>
      <c r="C110" s="82">
        <v>48801537</v>
      </c>
      <c r="D110" s="82">
        <v>48961984</v>
      </c>
      <c r="E110" s="82">
        <v>51935058</v>
      </c>
      <c r="F110" s="82">
        <v>70133578</v>
      </c>
      <c r="G110" s="82">
        <v>71089146</v>
      </c>
      <c r="H110" s="82">
        <v>72248517</v>
      </c>
      <c r="I110" s="82">
        <v>77061431</v>
      </c>
      <c r="J110" s="82">
        <v>0.67394359702456086</v>
      </c>
    </row>
    <row r="111" spans="1:10">
      <c r="A111" s="82" t="s">
        <v>207</v>
      </c>
      <c r="B111" s="82">
        <v>177838883</v>
      </c>
      <c r="C111" s="82">
        <v>177973678</v>
      </c>
      <c r="D111" s="82">
        <v>203820386</v>
      </c>
      <c r="E111" s="82">
        <v>212574468</v>
      </c>
      <c r="F111" s="82">
        <v>294146333</v>
      </c>
      <c r="G111" s="82">
        <v>288713349</v>
      </c>
      <c r="H111" s="82">
        <v>310111044</v>
      </c>
      <c r="I111" s="82">
        <v>332943310</v>
      </c>
      <c r="J111" s="82">
        <v>0.63847045913011435</v>
      </c>
    </row>
    <row r="112" spans="1:10">
      <c r="A112" s="82" t="s">
        <v>208</v>
      </c>
      <c r="B112" s="82">
        <v>206211063</v>
      </c>
      <c r="C112" s="82">
        <v>212496664</v>
      </c>
      <c r="D112" s="82">
        <v>258014111</v>
      </c>
      <c r="E112" s="82">
        <v>261347005</v>
      </c>
      <c r="F112" s="82">
        <v>333662621</v>
      </c>
      <c r="G112" s="82">
        <v>344537470</v>
      </c>
      <c r="H112" s="82">
        <v>374072388</v>
      </c>
      <c r="I112" s="82">
        <v>384727612</v>
      </c>
      <c r="J112" s="82">
        <v>0.67930399807123798</v>
      </c>
    </row>
    <row r="113" spans="1:10">
      <c r="A113" s="82" t="s">
        <v>49</v>
      </c>
      <c r="B113" s="82">
        <v>74632000</v>
      </c>
      <c r="C113" s="82">
        <v>81765000</v>
      </c>
      <c r="D113" s="82">
        <v>95567000</v>
      </c>
      <c r="E113" s="82">
        <v>100873000</v>
      </c>
      <c r="F113" s="82">
        <v>144504000</v>
      </c>
      <c r="G113" s="82">
        <v>155365000</v>
      </c>
      <c r="H113" s="82">
        <v>168734000</v>
      </c>
      <c r="I113" s="82">
        <v>179129000</v>
      </c>
      <c r="J113" s="82">
        <v>0.56313048138492372</v>
      </c>
    </row>
    <row r="114" spans="1:10">
      <c r="A114" s="82" t="s">
        <v>209</v>
      </c>
      <c r="B114" s="82">
        <v>93033554</v>
      </c>
      <c r="C114" s="82">
        <v>118970839</v>
      </c>
      <c r="D114" s="82">
        <v>123662279</v>
      </c>
      <c r="E114" s="82">
        <v>130866803</v>
      </c>
      <c r="F114" s="82">
        <v>161323250</v>
      </c>
      <c r="G114" s="82">
        <v>189172748</v>
      </c>
      <c r="H114" s="82">
        <v>197126343</v>
      </c>
      <c r="I114" s="82">
        <v>207456857</v>
      </c>
      <c r="J114" s="82">
        <v>0.63081454569612028</v>
      </c>
    </row>
    <row r="115" spans="1:10">
      <c r="A115" s="82" t="s">
        <v>210</v>
      </c>
      <c r="B115" s="82">
        <v>1291115684</v>
      </c>
      <c r="C115" s="82">
        <v>1441969151</v>
      </c>
      <c r="D115" s="82">
        <v>1502165639</v>
      </c>
      <c r="E115" s="82">
        <v>1533345387</v>
      </c>
      <c r="F115" s="82">
        <v>1762035342</v>
      </c>
      <c r="G115" s="82">
        <v>1848864633</v>
      </c>
      <c r="H115" s="82">
        <v>1932922918</v>
      </c>
      <c r="I115" s="82">
        <v>2030257186</v>
      </c>
      <c r="J115" s="82">
        <v>0.75524687097450327</v>
      </c>
    </row>
    <row r="116" spans="1:10">
      <c r="A116" s="82" t="s">
        <v>211</v>
      </c>
      <c r="B116" s="82">
        <v>224888773</v>
      </c>
      <c r="C116" s="82">
        <v>239056995</v>
      </c>
      <c r="D116" s="82">
        <v>293481866</v>
      </c>
      <c r="E116" s="82">
        <v>316448390</v>
      </c>
      <c r="F116" s="82">
        <v>352843733</v>
      </c>
      <c r="G116" s="82">
        <v>378801479</v>
      </c>
      <c r="H116" s="82">
        <v>412756884</v>
      </c>
      <c r="I116" s="82">
        <v>431656071</v>
      </c>
      <c r="J116" s="82">
        <v>0.73310306806735492</v>
      </c>
    </row>
    <row r="117" spans="1:10">
      <c r="A117" s="82" t="s">
        <v>212</v>
      </c>
      <c r="B117" s="82">
        <v>55721020</v>
      </c>
      <c r="C117" s="82">
        <v>62901540</v>
      </c>
      <c r="D117" s="82">
        <v>46944482</v>
      </c>
      <c r="E117" s="82">
        <v>48110692</v>
      </c>
      <c r="F117" s="82">
        <v>65514888</v>
      </c>
      <c r="G117" s="82">
        <v>73830803</v>
      </c>
      <c r="H117" s="82">
        <v>58297638</v>
      </c>
      <c r="I117" s="82">
        <v>58217675</v>
      </c>
      <c r="J117" s="82">
        <v>0.82639322164617535</v>
      </c>
    </row>
    <row r="118" spans="1:10">
      <c r="A118" s="82" t="s">
        <v>213</v>
      </c>
      <c r="B118" s="82">
        <v>297242666</v>
      </c>
      <c r="C118" s="82">
        <v>349495300</v>
      </c>
      <c r="D118" s="82">
        <v>355604583</v>
      </c>
      <c r="E118" s="82">
        <v>361797537</v>
      </c>
      <c r="F118" s="82">
        <v>423528572</v>
      </c>
      <c r="G118" s="82">
        <v>465648673</v>
      </c>
      <c r="H118" s="82">
        <v>460033519</v>
      </c>
      <c r="I118" s="82">
        <v>472815190</v>
      </c>
      <c r="J118" s="82">
        <v>0.76519863289502188</v>
      </c>
    </row>
    <row r="119" spans="1:10">
      <c r="A119" s="82" t="s">
        <v>50</v>
      </c>
      <c r="B119" s="82">
        <v>127043896</v>
      </c>
      <c r="C119" s="82">
        <v>124836348</v>
      </c>
      <c r="D119" s="82">
        <v>149203506</v>
      </c>
      <c r="E119" s="82">
        <v>158517720</v>
      </c>
      <c r="F119" s="82">
        <v>220296692</v>
      </c>
      <c r="G119" s="82">
        <v>222310277</v>
      </c>
      <c r="H119" s="82">
        <v>234190084</v>
      </c>
      <c r="I119" s="82">
        <v>253582317</v>
      </c>
      <c r="J119" s="82">
        <v>0.62511346167721937</v>
      </c>
    </row>
    <row r="120" spans="1:10">
      <c r="A120" s="82" t="s">
        <v>214</v>
      </c>
      <c r="B120" s="82">
        <v>342877000</v>
      </c>
      <c r="C120" s="82">
        <v>348642000</v>
      </c>
      <c r="D120" s="82">
        <v>421268000</v>
      </c>
      <c r="E120" s="82">
        <v>435725000</v>
      </c>
      <c r="F120" s="82">
        <v>632774000</v>
      </c>
      <c r="G120" s="82">
        <v>588361000</v>
      </c>
      <c r="H120" s="82">
        <v>667456000</v>
      </c>
      <c r="I120" s="82">
        <v>633451000</v>
      </c>
      <c r="J120" s="82">
        <v>0.6878590451352985</v>
      </c>
    </row>
    <row r="121" spans="1:10">
      <c r="A121" s="82" t="s">
        <v>215</v>
      </c>
      <c r="B121" s="82">
        <v>384458538</v>
      </c>
      <c r="C121" s="82">
        <v>423456819</v>
      </c>
      <c r="D121" s="82">
        <v>438704845</v>
      </c>
      <c r="E121" s="82">
        <v>471641959</v>
      </c>
      <c r="F121" s="82">
        <v>483270380</v>
      </c>
      <c r="G121" s="82">
        <v>534233139</v>
      </c>
      <c r="H121" s="82">
        <v>552934841</v>
      </c>
      <c r="I121" s="82">
        <v>604909136</v>
      </c>
      <c r="J121" s="82">
        <v>0.77969058645528544</v>
      </c>
    </row>
    <row r="122" spans="1:10">
      <c r="A122" s="82" t="s">
        <v>216</v>
      </c>
    </row>
    <row r="123" spans="1:10">
      <c r="A123" s="82" t="s">
        <v>217</v>
      </c>
      <c r="B123" s="82">
        <v>1704314000</v>
      </c>
      <c r="C123" s="82">
        <v>1700615000</v>
      </c>
      <c r="D123" s="82">
        <v>1848378000</v>
      </c>
      <c r="E123" s="82">
        <v>1851797000</v>
      </c>
      <c r="F123" s="82">
        <v>2358815000</v>
      </c>
      <c r="G123" s="82">
        <v>2360299000</v>
      </c>
      <c r="H123" s="82">
        <v>2558460000</v>
      </c>
      <c r="I123" s="82">
        <v>2535025000</v>
      </c>
      <c r="J123" s="82">
        <v>0.73048470922377495</v>
      </c>
    </row>
    <row r="124" spans="1:10">
      <c r="A124" s="82" t="s">
        <v>218</v>
      </c>
    </row>
    <row r="125" spans="1:10">
      <c r="A125" s="82" t="s">
        <v>219</v>
      </c>
      <c r="B125" s="82">
        <v>40276836</v>
      </c>
      <c r="C125" s="82">
        <v>39805895</v>
      </c>
      <c r="D125" s="82">
        <v>40996437</v>
      </c>
      <c r="E125" s="82">
        <v>44542836</v>
      </c>
      <c r="F125" s="82">
        <v>65283422</v>
      </c>
      <c r="G125" s="82">
        <v>64310981</v>
      </c>
      <c r="H125" s="82">
        <v>65151160</v>
      </c>
      <c r="I125" s="82">
        <v>69642540</v>
      </c>
      <c r="J125" s="82">
        <v>0.63959235260517489</v>
      </c>
    </row>
    <row r="126" spans="1:10">
      <c r="A126" s="82" t="s">
        <v>52</v>
      </c>
      <c r="B126" s="82">
        <v>175267705</v>
      </c>
      <c r="C126" s="82">
        <v>204999471</v>
      </c>
      <c r="D126" s="82">
        <v>222969089</v>
      </c>
      <c r="E126" s="82">
        <v>241675956</v>
      </c>
      <c r="F126" s="82">
        <v>235376843</v>
      </c>
      <c r="G126" s="82">
        <v>275468896</v>
      </c>
      <c r="H126" s="82">
        <v>296828256</v>
      </c>
      <c r="I126" s="82">
        <v>324458433</v>
      </c>
      <c r="J126" s="82">
        <v>0.74485953028072471</v>
      </c>
    </row>
    <row r="127" spans="1:10">
      <c r="A127" s="82" t="s">
        <v>220</v>
      </c>
      <c r="B127" s="82">
        <v>57480030</v>
      </c>
      <c r="C127" s="82">
        <v>58483008</v>
      </c>
      <c r="D127" s="82">
        <v>74940410</v>
      </c>
      <c r="E127" s="82">
        <v>68993146</v>
      </c>
      <c r="F127" s="82">
        <v>112840891</v>
      </c>
      <c r="G127" s="82">
        <v>116760277</v>
      </c>
      <c r="H127" s="82">
        <v>129470019</v>
      </c>
      <c r="I127" s="82">
        <v>125051073</v>
      </c>
      <c r="J127" s="82">
        <v>0.55171974414006031</v>
      </c>
    </row>
    <row r="128" spans="1:10">
      <c r="A128" s="82" t="s">
        <v>221</v>
      </c>
      <c r="B128" s="82">
        <v>796548765</v>
      </c>
      <c r="C128" s="82">
        <v>965084279</v>
      </c>
      <c r="D128" s="82">
        <v>999152942</v>
      </c>
      <c r="E128" s="82">
        <v>1025334832</v>
      </c>
      <c r="F128" s="82">
        <v>1069326412</v>
      </c>
      <c r="G128" s="82">
        <v>1182427913</v>
      </c>
      <c r="H128" s="82">
        <v>1223968282</v>
      </c>
      <c r="I128" s="82">
        <v>1257959449</v>
      </c>
      <c r="J128" s="82">
        <v>0.81507780939606422</v>
      </c>
    </row>
    <row r="129" spans="1:10">
      <c r="A129" s="82" t="s">
        <v>222</v>
      </c>
      <c r="B129" s="82">
        <v>67649150</v>
      </c>
      <c r="C129" s="82">
        <v>63977508</v>
      </c>
      <c r="D129" s="82">
        <v>59439330</v>
      </c>
      <c r="E129" s="82">
        <v>66827590</v>
      </c>
      <c r="F129" s="82">
        <v>106200189</v>
      </c>
      <c r="G129" s="82">
        <v>103093245</v>
      </c>
      <c r="H129" s="82">
        <v>92420519</v>
      </c>
      <c r="I129" s="82">
        <v>99466059</v>
      </c>
      <c r="J129" s="82">
        <v>0.67186325337369601</v>
      </c>
    </row>
    <row r="130" spans="1:10">
      <c r="A130" s="82" t="s">
        <v>223</v>
      </c>
      <c r="B130" s="82">
        <v>48152103</v>
      </c>
      <c r="C130" s="82">
        <v>48887099</v>
      </c>
      <c r="D130" s="82">
        <v>63093398</v>
      </c>
      <c r="E130" s="82">
        <v>63216928</v>
      </c>
      <c r="F130" s="82">
        <v>84139572</v>
      </c>
      <c r="G130" s="82">
        <v>85979033</v>
      </c>
      <c r="H130" s="82">
        <v>105913670</v>
      </c>
      <c r="I130" s="82">
        <v>105432878</v>
      </c>
      <c r="J130" s="82">
        <v>0.59959406590418596</v>
      </c>
    </row>
    <row r="131" spans="1:10">
      <c r="A131" s="82" t="s">
        <v>224</v>
      </c>
      <c r="B131" s="82">
        <v>72374130</v>
      </c>
      <c r="C131" s="82">
        <v>79046372</v>
      </c>
      <c r="D131" s="82">
        <v>110699961</v>
      </c>
      <c r="E131" s="82">
        <v>139642847</v>
      </c>
      <c r="F131" s="82">
        <v>152707573</v>
      </c>
      <c r="G131" s="82">
        <v>168616927</v>
      </c>
      <c r="H131" s="82">
        <v>190824176</v>
      </c>
      <c r="I131" s="82">
        <v>225201952</v>
      </c>
      <c r="J131" s="82">
        <v>0.620078315306965</v>
      </c>
    </row>
    <row r="132" spans="1:10">
      <c r="A132" s="82" t="s">
        <v>53</v>
      </c>
    </row>
    <row r="133" spans="1:10">
      <c r="A133" s="82" t="s">
        <v>225</v>
      </c>
      <c r="B133" s="82">
        <v>1046380000</v>
      </c>
      <c r="C133" s="82">
        <v>1070071000</v>
      </c>
      <c r="D133" s="82">
        <v>1112107000</v>
      </c>
      <c r="E133" s="82">
        <v>1148262000</v>
      </c>
      <c r="F133" s="82">
        <v>1390395000</v>
      </c>
      <c r="G133" s="82">
        <v>1406672000</v>
      </c>
      <c r="H133" s="82">
        <v>1465011000</v>
      </c>
      <c r="I133" s="82">
        <v>1497335000</v>
      </c>
      <c r="J133" s="82">
        <v>0.76687047320739843</v>
      </c>
    </row>
    <row r="134" spans="1:10">
      <c r="A134" s="82" t="s">
        <v>54</v>
      </c>
    </row>
    <row r="135" spans="1:10">
      <c r="A135" s="82" t="s">
        <v>226</v>
      </c>
      <c r="B135" s="82">
        <v>38674838</v>
      </c>
      <c r="C135" s="82">
        <v>37009400</v>
      </c>
      <c r="D135" s="82">
        <v>50479846</v>
      </c>
      <c r="E135" s="82">
        <v>53069291</v>
      </c>
      <c r="F135" s="82">
        <v>67004593</v>
      </c>
      <c r="G135" s="82">
        <v>64947716</v>
      </c>
      <c r="H135" s="82">
        <v>75585667</v>
      </c>
      <c r="I135" s="82">
        <v>80151600</v>
      </c>
      <c r="J135" s="82">
        <v>0.66211143632815816</v>
      </c>
    </row>
    <row r="136" spans="1:10">
      <c r="A136" s="82" t="s">
        <v>227</v>
      </c>
      <c r="B136" s="82">
        <v>14499550</v>
      </c>
      <c r="C136" s="82">
        <v>16003116</v>
      </c>
      <c r="D136" s="82">
        <v>20594127</v>
      </c>
      <c r="E136" s="82">
        <v>23285055</v>
      </c>
      <c r="F136" s="82">
        <v>26459852</v>
      </c>
      <c r="G136" s="82">
        <v>27983625</v>
      </c>
      <c r="H136" s="82">
        <v>32813810</v>
      </c>
      <c r="I136" s="82">
        <v>36982436</v>
      </c>
      <c r="J136" s="82">
        <v>0.62962469535538435</v>
      </c>
    </row>
    <row r="137" spans="1:10">
      <c r="A137" s="82" t="s">
        <v>228</v>
      </c>
      <c r="B137" s="82">
        <v>121217575</v>
      </c>
      <c r="C137" s="82">
        <v>125146496</v>
      </c>
      <c r="D137" s="82">
        <v>151135116</v>
      </c>
      <c r="E137" s="82">
        <v>163483405</v>
      </c>
      <c r="F137" s="82">
        <v>193655236</v>
      </c>
      <c r="G137" s="82">
        <v>193440322</v>
      </c>
      <c r="H137" s="82">
        <v>219952948</v>
      </c>
      <c r="I137" s="82">
        <v>233470674</v>
      </c>
      <c r="J137" s="82">
        <v>0.70023100631473745</v>
      </c>
    </row>
    <row r="138" spans="1:10">
      <c r="A138" s="82" t="s">
        <v>230</v>
      </c>
      <c r="B138" s="82">
        <v>276983424</v>
      </c>
      <c r="C138" s="82">
        <v>377782999</v>
      </c>
      <c r="D138" s="82">
        <v>448683416</v>
      </c>
      <c r="E138" s="82">
        <v>512502064</v>
      </c>
      <c r="F138" s="82">
        <v>433086973</v>
      </c>
      <c r="G138" s="82">
        <v>532083643</v>
      </c>
      <c r="H138" s="82">
        <v>587224248</v>
      </c>
      <c r="I138" s="82">
        <v>667376261</v>
      </c>
      <c r="J138" s="82">
        <v>0.76793571175586062</v>
      </c>
    </row>
    <row r="139" spans="1:10">
      <c r="A139" s="82" t="s">
        <v>231</v>
      </c>
      <c r="B139" s="82">
        <v>135770745</v>
      </c>
      <c r="C139" s="82">
        <v>146803333</v>
      </c>
      <c r="D139" s="82">
        <v>184991453</v>
      </c>
      <c r="E139" s="82">
        <v>198447979</v>
      </c>
      <c r="F139" s="82">
        <v>248868565</v>
      </c>
      <c r="G139" s="82">
        <v>250102526</v>
      </c>
      <c r="H139" s="82">
        <v>291012464</v>
      </c>
      <c r="I139" s="82">
        <v>307499782</v>
      </c>
      <c r="J139" s="82">
        <v>0.64535973882413999</v>
      </c>
    </row>
    <row r="140" spans="1:10">
      <c r="A140" s="82" t="s">
        <v>232</v>
      </c>
      <c r="B140" s="82">
        <v>79421000</v>
      </c>
      <c r="C140" s="82">
        <v>85118000</v>
      </c>
      <c r="D140" s="82">
        <v>98191000</v>
      </c>
      <c r="E140" s="82">
        <v>98021000</v>
      </c>
      <c r="F140" s="82">
        <v>150200000</v>
      </c>
      <c r="G140" s="82">
        <v>162980000</v>
      </c>
      <c r="H140" s="82">
        <v>171633000</v>
      </c>
      <c r="I140" s="82">
        <v>169447000</v>
      </c>
      <c r="J140" s="82">
        <v>0.57847586560989572</v>
      </c>
    </row>
    <row r="141" spans="1:10">
      <c r="A141" s="82" t="s">
        <v>233</v>
      </c>
      <c r="B141" s="82">
        <v>73191037</v>
      </c>
      <c r="C141" s="82">
        <v>79611446</v>
      </c>
      <c r="D141" s="82">
        <v>98171814</v>
      </c>
      <c r="E141" s="82">
        <v>96087514</v>
      </c>
      <c r="F141" s="82">
        <v>136877467</v>
      </c>
      <c r="G141" s="82">
        <v>152149761</v>
      </c>
      <c r="H141" s="82">
        <v>186874980</v>
      </c>
      <c r="I141" s="82">
        <v>187942785</v>
      </c>
      <c r="J141" s="82">
        <v>0.51125939205381044</v>
      </c>
    </row>
    <row r="142" spans="1:10">
      <c r="A142" s="82" t="s">
        <v>234</v>
      </c>
      <c r="B142" s="82">
        <v>212118009</v>
      </c>
      <c r="C142" s="82">
        <v>212068223</v>
      </c>
      <c r="D142" s="82">
        <v>188675102</v>
      </c>
      <c r="E142" s="82">
        <v>202210846</v>
      </c>
      <c r="F142" s="82">
        <v>399841257</v>
      </c>
      <c r="G142" s="82">
        <v>389178089</v>
      </c>
      <c r="H142" s="82">
        <v>355794952</v>
      </c>
      <c r="I142" s="82">
        <v>374356723</v>
      </c>
      <c r="J142" s="82">
        <v>0.54015550830644488</v>
      </c>
    </row>
    <row r="143" spans="1:10">
      <c r="A143" s="82" t="s">
        <v>235</v>
      </c>
      <c r="B143" s="82">
        <v>226600234</v>
      </c>
      <c r="C143" s="82">
        <v>222421043</v>
      </c>
      <c r="D143" s="82">
        <v>214928646</v>
      </c>
      <c r="E143" s="82">
        <v>230349042</v>
      </c>
      <c r="F143" s="82">
        <v>376295627</v>
      </c>
      <c r="G143" s="82">
        <v>366099543</v>
      </c>
      <c r="H143" s="82">
        <v>342656756</v>
      </c>
      <c r="I143" s="82">
        <v>359880601</v>
      </c>
      <c r="J143" s="82">
        <v>0.64007073835024519</v>
      </c>
    </row>
    <row r="144" spans="1:10">
      <c r="A144" s="82" t="s">
        <v>236</v>
      </c>
      <c r="B144" s="82">
        <v>45500916</v>
      </c>
      <c r="C144" s="82">
        <v>47887745</v>
      </c>
      <c r="D144" s="82">
        <v>59441931</v>
      </c>
      <c r="E144" s="82">
        <v>61587939</v>
      </c>
      <c r="F144" s="82">
        <v>98500911</v>
      </c>
      <c r="G144" s="82">
        <v>106775290</v>
      </c>
      <c r="H144" s="82">
        <v>112831375</v>
      </c>
      <c r="I144" s="82">
        <v>115166522</v>
      </c>
      <c r="J144" s="82">
        <v>0.53477293514168989</v>
      </c>
    </row>
    <row r="145" spans="1:10">
      <c r="A145" s="82" t="s">
        <v>237</v>
      </c>
      <c r="B145" s="82">
        <v>47848277</v>
      </c>
      <c r="C145" s="82">
        <v>44936208</v>
      </c>
      <c r="D145" s="82">
        <v>47459666</v>
      </c>
      <c r="E145" s="82">
        <v>52782544</v>
      </c>
      <c r="F145" s="82">
        <v>90207791</v>
      </c>
      <c r="G145" s="82">
        <v>84850238</v>
      </c>
      <c r="H145" s="82">
        <v>81989832</v>
      </c>
      <c r="I145" s="82">
        <v>93307457</v>
      </c>
      <c r="J145" s="82">
        <v>0.56568409103679673</v>
      </c>
    </row>
    <row r="146" spans="1:10">
      <c r="A146" s="82" t="s">
        <v>238</v>
      </c>
      <c r="B146" s="82">
        <v>26088688</v>
      </c>
      <c r="C146" s="82">
        <v>25599347</v>
      </c>
      <c r="D146" s="82">
        <v>41747867</v>
      </c>
      <c r="E146" s="82">
        <v>42392868</v>
      </c>
      <c r="F146" s="82">
        <v>43037089</v>
      </c>
      <c r="G146" s="82">
        <v>42780252</v>
      </c>
      <c r="H146" s="82">
        <v>59985193</v>
      </c>
      <c r="I146" s="82">
        <v>58208133</v>
      </c>
      <c r="J146" s="82">
        <v>0.72829801979733655</v>
      </c>
    </row>
    <row r="147" spans="1:10">
      <c r="A147" s="82" t="s">
        <v>239</v>
      </c>
      <c r="B147" s="82">
        <v>117096034</v>
      </c>
      <c r="C147" s="82">
        <v>129105984</v>
      </c>
      <c r="D147" s="82">
        <v>155196055</v>
      </c>
      <c r="E147" s="82">
        <v>160288089</v>
      </c>
      <c r="F147" s="82">
        <v>188739759</v>
      </c>
      <c r="G147" s="82">
        <v>194624133</v>
      </c>
      <c r="H147" s="82">
        <v>202374535</v>
      </c>
      <c r="I147" s="82">
        <v>209626798</v>
      </c>
      <c r="J147" s="82">
        <v>0.7646354880638877</v>
      </c>
    </row>
    <row r="148" spans="1:10">
      <c r="A148" s="82" t="s">
        <v>240</v>
      </c>
      <c r="B148" s="82">
        <v>75050819</v>
      </c>
      <c r="C148" s="82">
        <v>77996236</v>
      </c>
      <c r="D148" s="82">
        <v>80506279</v>
      </c>
      <c r="E148" s="82">
        <v>79397082</v>
      </c>
      <c r="F148" s="82">
        <v>136248696</v>
      </c>
      <c r="G148" s="82">
        <v>139518522</v>
      </c>
      <c r="H148" s="82">
        <v>126039144</v>
      </c>
      <c r="I148" s="82">
        <v>124734872</v>
      </c>
      <c r="J148" s="82">
        <v>0.63652674450173008</v>
      </c>
    </row>
    <row r="149" spans="1:10">
      <c r="A149" s="82" t="s">
        <v>241</v>
      </c>
      <c r="B149" s="82">
        <v>67985850</v>
      </c>
      <c r="C149" s="82">
        <v>72889686</v>
      </c>
      <c r="D149" s="82">
        <v>86009288</v>
      </c>
      <c r="E149" s="82">
        <v>90425201</v>
      </c>
      <c r="F149" s="82">
        <v>148135602</v>
      </c>
      <c r="G149" s="82">
        <v>154303190</v>
      </c>
      <c r="H149" s="82">
        <v>148596760</v>
      </c>
      <c r="I149" s="82">
        <v>155535095</v>
      </c>
      <c r="J149" s="82">
        <v>0.58138133390409408</v>
      </c>
    </row>
    <row r="150" spans="1:10">
      <c r="A150" s="82" t="s">
        <v>242</v>
      </c>
      <c r="B150" s="82">
        <v>278395980</v>
      </c>
      <c r="C150" s="82">
        <v>287456505</v>
      </c>
      <c r="D150" s="82">
        <v>357737475</v>
      </c>
      <c r="E150" s="82">
        <v>355259523</v>
      </c>
      <c r="F150" s="82">
        <v>515578682</v>
      </c>
      <c r="G150" s="82">
        <v>548315056</v>
      </c>
      <c r="H150" s="82">
        <v>609988143</v>
      </c>
      <c r="I150" s="82">
        <v>622715818</v>
      </c>
      <c r="J150" s="82">
        <v>0.57050023900308244</v>
      </c>
    </row>
    <row r="151" spans="1:10">
      <c r="A151" s="82" t="s">
        <v>56</v>
      </c>
      <c r="B151" s="82">
        <v>112394452</v>
      </c>
      <c r="C151" s="82">
        <v>120364518</v>
      </c>
      <c r="D151" s="82">
        <v>157974605</v>
      </c>
      <c r="E151" s="82">
        <v>165468393</v>
      </c>
      <c r="F151" s="82">
        <v>189902388</v>
      </c>
      <c r="G151" s="82">
        <v>199481173</v>
      </c>
      <c r="H151" s="82">
        <v>229912067</v>
      </c>
      <c r="I151" s="82">
        <v>239748904</v>
      </c>
      <c r="J151" s="82">
        <v>0.69017372025191825</v>
      </c>
    </row>
    <row r="152" spans="1:10">
      <c r="A152" s="82" t="s">
        <v>243</v>
      </c>
    </row>
    <row r="153" spans="1:10">
      <c r="A153" s="82" t="s">
        <v>244</v>
      </c>
      <c r="B153" s="82">
        <v>67360580</v>
      </c>
      <c r="C153" s="82">
        <v>76489285</v>
      </c>
      <c r="D153" s="82">
        <v>67913955</v>
      </c>
      <c r="E153" s="82">
        <v>65527575</v>
      </c>
      <c r="F153" s="82">
        <v>146396824</v>
      </c>
      <c r="G153" s="82">
        <v>152300533</v>
      </c>
      <c r="H153" s="82">
        <v>140488549</v>
      </c>
      <c r="I153" s="82">
        <v>120990642</v>
      </c>
      <c r="J153" s="82">
        <v>0.54159209271738551</v>
      </c>
    </row>
    <row r="154" spans="1:10">
      <c r="A154" s="82" t="s">
        <v>245</v>
      </c>
      <c r="B154" s="82">
        <v>29880231</v>
      </c>
      <c r="C154" s="82">
        <v>31937306</v>
      </c>
      <c r="D154" s="82">
        <v>36396993</v>
      </c>
      <c r="E154" s="82">
        <v>39624691</v>
      </c>
      <c r="F154" s="82">
        <v>45582490</v>
      </c>
      <c r="G154" s="82">
        <v>47609746</v>
      </c>
      <c r="H154" s="82">
        <v>50531422</v>
      </c>
      <c r="I154" s="82">
        <v>52312609</v>
      </c>
      <c r="J154" s="82">
        <v>0.75745965948668326</v>
      </c>
    </row>
    <row r="155" spans="1:10">
      <c r="A155" s="82" t="s">
        <v>246</v>
      </c>
      <c r="B155" s="82">
        <v>77980038</v>
      </c>
      <c r="C155" s="82">
        <v>80529400</v>
      </c>
      <c r="D155" s="82">
        <v>87459372</v>
      </c>
      <c r="E155" s="82">
        <v>83164540</v>
      </c>
      <c r="F155" s="82">
        <v>123571873</v>
      </c>
      <c r="G155" s="82">
        <v>136339358</v>
      </c>
      <c r="H155" s="82">
        <v>147374552</v>
      </c>
      <c r="I155" s="82">
        <v>144747300</v>
      </c>
      <c r="J155" s="82">
        <v>0.57454985343422638</v>
      </c>
    </row>
    <row r="156" spans="1:10">
      <c r="A156" s="82" t="s">
        <v>247</v>
      </c>
      <c r="B156" s="82">
        <v>392138665</v>
      </c>
      <c r="C156" s="82">
        <v>423913960</v>
      </c>
      <c r="D156" s="82">
        <v>533116997</v>
      </c>
      <c r="E156" s="82">
        <v>565243638</v>
      </c>
      <c r="F156" s="82">
        <v>680346889</v>
      </c>
      <c r="G156" s="82">
        <v>684189973</v>
      </c>
      <c r="H156" s="82">
        <v>773096394</v>
      </c>
      <c r="I156" s="82">
        <v>832446539</v>
      </c>
      <c r="J156" s="82">
        <v>0.67901494152286934</v>
      </c>
    </row>
    <row r="157" spans="1:10">
      <c r="A157" s="82" t="s">
        <v>248</v>
      </c>
      <c r="B157" s="82">
        <v>52131805</v>
      </c>
      <c r="C157" s="82">
        <v>53794350</v>
      </c>
      <c r="D157" s="82">
        <v>68526380</v>
      </c>
      <c r="E157" s="82">
        <v>69810884</v>
      </c>
      <c r="F157" s="82">
        <v>88082600</v>
      </c>
      <c r="G157" s="82">
        <v>95129007</v>
      </c>
      <c r="H157" s="82">
        <v>106346102</v>
      </c>
      <c r="I157" s="82">
        <v>107225790</v>
      </c>
      <c r="J157" s="82">
        <v>0.6510643008552327</v>
      </c>
    </row>
    <row r="158" spans="1:10">
      <c r="A158" s="82" t="s">
        <v>58</v>
      </c>
      <c r="B158" s="82">
        <v>480440000</v>
      </c>
      <c r="C158" s="82">
        <v>497188000</v>
      </c>
      <c r="D158" s="82">
        <v>509224000</v>
      </c>
      <c r="E158" s="82">
        <v>538281000</v>
      </c>
      <c r="F158" s="82">
        <v>798143000</v>
      </c>
      <c r="G158" s="82">
        <v>801616000</v>
      </c>
      <c r="H158" s="82">
        <v>817925000</v>
      </c>
      <c r="I158" s="82">
        <v>859326000</v>
      </c>
      <c r="J158" s="82">
        <v>0.62639906159012992</v>
      </c>
    </row>
    <row r="159" spans="1:10">
      <c r="A159" s="82" t="s">
        <v>249</v>
      </c>
      <c r="B159" s="82">
        <v>101916542</v>
      </c>
      <c r="C159" s="82">
        <v>98014080</v>
      </c>
      <c r="D159" s="82">
        <v>98163501</v>
      </c>
      <c r="E159" s="82">
        <v>99155566</v>
      </c>
      <c r="F159" s="82">
        <v>147976695</v>
      </c>
      <c r="G159" s="82">
        <v>146747432</v>
      </c>
      <c r="H159" s="82">
        <v>149001210</v>
      </c>
      <c r="I159" s="82">
        <v>149112030</v>
      </c>
      <c r="J159" s="82">
        <v>0.66497361748746897</v>
      </c>
    </row>
    <row r="160" spans="1:10">
      <c r="A160" s="82" t="s">
        <v>250</v>
      </c>
      <c r="B160" s="82">
        <v>62498838</v>
      </c>
      <c r="C160" s="82">
        <v>64690425</v>
      </c>
      <c r="D160" s="82">
        <v>73789035</v>
      </c>
      <c r="E160" s="82">
        <v>77580325</v>
      </c>
      <c r="F160" s="82">
        <v>107077854</v>
      </c>
      <c r="G160" s="82">
        <v>112308397</v>
      </c>
      <c r="H160" s="82">
        <v>111114767</v>
      </c>
      <c r="I160" s="82">
        <v>118250228</v>
      </c>
      <c r="J160" s="82">
        <v>0.65606913671236222</v>
      </c>
    </row>
    <row r="161" spans="1:10">
      <c r="A161" s="82" t="s">
        <v>251</v>
      </c>
      <c r="B161" s="82">
        <v>25434044</v>
      </c>
      <c r="C161" s="82">
        <v>29274241</v>
      </c>
      <c r="D161" s="82">
        <v>38303409</v>
      </c>
      <c r="E161" s="82">
        <v>39139590</v>
      </c>
      <c r="F161" s="82">
        <v>51341329</v>
      </c>
      <c r="G161" s="82">
        <v>56509108</v>
      </c>
      <c r="H161" s="82">
        <v>74118005</v>
      </c>
      <c r="I161" s="82">
        <v>73290208</v>
      </c>
      <c r="J161" s="82">
        <v>0.5340357336685414</v>
      </c>
    </row>
    <row r="162" spans="1:10">
      <c r="A162" s="82" t="s">
        <v>421</v>
      </c>
      <c r="B162" s="82">
        <v>1110281186</v>
      </c>
      <c r="C162" s="82">
        <v>1169677059</v>
      </c>
      <c r="D162" s="82">
        <v>1385620179</v>
      </c>
      <c r="E162" s="82">
        <v>1323730025</v>
      </c>
      <c r="F162" s="82">
        <v>1474934110</v>
      </c>
      <c r="G162" s="82">
        <v>1520589507</v>
      </c>
      <c r="H162" s="82">
        <v>1659846353</v>
      </c>
      <c r="I162" s="82">
        <v>1603756052</v>
      </c>
      <c r="J162" s="82">
        <v>0.82539362725971488</v>
      </c>
    </row>
    <row r="163" spans="1:10">
      <c r="A163" s="82" t="s">
        <v>253</v>
      </c>
      <c r="B163" s="82">
        <v>44515374</v>
      </c>
      <c r="C163" s="82">
        <v>44693332</v>
      </c>
      <c r="D163" s="82">
        <v>61755081</v>
      </c>
      <c r="E163" s="82">
        <v>59870519</v>
      </c>
      <c r="F163" s="82">
        <v>78412206</v>
      </c>
      <c r="G163" s="82">
        <v>77922230</v>
      </c>
      <c r="H163" s="82">
        <v>93637300</v>
      </c>
      <c r="I163" s="82">
        <v>92749838</v>
      </c>
      <c r="J163" s="82">
        <v>0.64550537543796038</v>
      </c>
    </row>
    <row r="164" spans="1:10">
      <c r="A164" s="82" t="s">
        <v>254</v>
      </c>
      <c r="B164" s="82">
        <v>55317008</v>
      </c>
      <c r="C164" s="82">
        <v>59838117</v>
      </c>
      <c r="D164" s="82">
        <v>73026395</v>
      </c>
      <c r="E164" s="82">
        <v>75215666</v>
      </c>
      <c r="F164" s="82">
        <v>97786163</v>
      </c>
      <c r="G164" s="82">
        <v>103541282</v>
      </c>
      <c r="H164" s="82">
        <v>118286555</v>
      </c>
      <c r="I164" s="82">
        <v>120588055</v>
      </c>
      <c r="J164" s="82">
        <v>0.62374060183655833</v>
      </c>
    </row>
    <row r="165" spans="1:10">
      <c r="A165" s="82" t="s">
        <v>422</v>
      </c>
      <c r="B165" s="82">
        <v>16647582</v>
      </c>
      <c r="C165" s="82">
        <v>17006845</v>
      </c>
      <c r="D165" s="82">
        <v>25773206</v>
      </c>
      <c r="E165" s="82">
        <v>25816931</v>
      </c>
      <c r="F165" s="82">
        <v>31301377</v>
      </c>
      <c r="G165" s="82">
        <v>37368420</v>
      </c>
      <c r="H165" s="82">
        <v>39445403</v>
      </c>
      <c r="I165" s="82">
        <v>39886320</v>
      </c>
      <c r="J165" s="82">
        <v>0.64726279586585078</v>
      </c>
    </row>
    <row r="166" spans="1:10">
      <c r="A166" s="82" t="s">
        <v>255</v>
      </c>
      <c r="B166" s="82">
        <v>48418207</v>
      </c>
      <c r="C166" s="82">
        <v>51927116</v>
      </c>
      <c r="D166" s="82">
        <v>71364520</v>
      </c>
      <c r="E166" s="82">
        <v>72103018</v>
      </c>
      <c r="F166" s="82">
        <v>86436167</v>
      </c>
      <c r="G166" s="82">
        <v>97287644</v>
      </c>
      <c r="H166" s="82">
        <v>113594132</v>
      </c>
      <c r="I166" s="82">
        <v>114798969</v>
      </c>
      <c r="J166" s="82">
        <v>0.62808071037641466</v>
      </c>
    </row>
    <row r="167" spans="1:10">
      <c r="A167" s="82" t="s">
        <v>257</v>
      </c>
      <c r="B167" s="82">
        <v>110775670</v>
      </c>
      <c r="C167" s="82">
        <v>122906200</v>
      </c>
      <c r="D167" s="82">
        <v>150987838</v>
      </c>
      <c r="E167" s="82">
        <v>143274404</v>
      </c>
      <c r="F167" s="82">
        <v>157563856</v>
      </c>
      <c r="G167" s="82">
        <v>178216682</v>
      </c>
      <c r="H167" s="82">
        <v>205202713</v>
      </c>
      <c r="I167" s="82">
        <v>196085009</v>
      </c>
      <c r="J167" s="82">
        <v>0.7306749492512199</v>
      </c>
    </row>
    <row r="168" spans="1:10">
      <c r="A168" s="82" t="s">
        <v>258</v>
      </c>
      <c r="B168" s="82">
        <v>50965526</v>
      </c>
      <c r="C168" s="82">
        <v>57156481</v>
      </c>
      <c r="D168" s="82">
        <v>97026114</v>
      </c>
      <c r="E168" s="82">
        <v>105888698</v>
      </c>
      <c r="F168" s="82">
        <v>125393955</v>
      </c>
      <c r="G168" s="82">
        <v>151611015</v>
      </c>
      <c r="H168" s="82">
        <v>168747338</v>
      </c>
      <c r="I168" s="82">
        <v>175106144</v>
      </c>
      <c r="J168" s="82">
        <v>0.60471149430370641</v>
      </c>
    </row>
    <row r="169" spans="1:10">
      <c r="A169" s="82" t="s">
        <v>59</v>
      </c>
      <c r="B169" s="82">
        <v>174020118</v>
      </c>
      <c r="C169" s="82">
        <v>184461872</v>
      </c>
      <c r="D169" s="82">
        <v>201962084</v>
      </c>
      <c r="E169" s="82">
        <v>211347096</v>
      </c>
      <c r="F169" s="82">
        <v>268699928</v>
      </c>
      <c r="G169" s="82">
        <v>277352695</v>
      </c>
      <c r="H169" s="82">
        <v>300244412</v>
      </c>
      <c r="I169" s="82">
        <v>321744695</v>
      </c>
      <c r="J169" s="82">
        <v>0.65687826181562992</v>
      </c>
    </row>
    <row r="170" spans="1:10">
      <c r="A170" s="82" t="s">
        <v>259</v>
      </c>
      <c r="B170" s="82">
        <v>224226589</v>
      </c>
      <c r="C170" s="82">
        <v>308644830</v>
      </c>
      <c r="D170" s="82">
        <v>332432365</v>
      </c>
      <c r="E170" s="82">
        <v>340624791</v>
      </c>
      <c r="F170" s="82">
        <v>387708966</v>
      </c>
      <c r="G170" s="82">
        <v>452065021</v>
      </c>
      <c r="H170" s="82">
        <v>486322214</v>
      </c>
      <c r="I170" s="82">
        <v>491958322</v>
      </c>
      <c r="J170" s="82">
        <v>0.69238546390521272</v>
      </c>
    </row>
    <row r="171" spans="1:10">
      <c r="A171" s="82" t="s">
        <v>260</v>
      </c>
      <c r="B171" s="82">
        <v>369507018</v>
      </c>
      <c r="C171" s="82">
        <v>384790422</v>
      </c>
      <c r="D171" s="82">
        <v>409642367</v>
      </c>
      <c r="E171" s="82">
        <v>415048377</v>
      </c>
      <c r="F171" s="82">
        <v>510526647</v>
      </c>
      <c r="G171" s="82">
        <v>558722635</v>
      </c>
      <c r="H171" s="82">
        <v>570055619</v>
      </c>
      <c r="I171" s="82">
        <v>577480081</v>
      </c>
      <c r="J171" s="82">
        <v>0.7187232783532147</v>
      </c>
    </row>
    <row r="172" spans="1:10">
      <c r="A172" s="82" t="s">
        <v>261</v>
      </c>
      <c r="B172" s="82">
        <v>61429760</v>
      </c>
      <c r="C172" s="82">
        <v>63972900</v>
      </c>
      <c r="D172" s="82">
        <v>78843924</v>
      </c>
      <c r="E172" s="82">
        <v>82696656</v>
      </c>
      <c r="F172" s="82">
        <v>115006547</v>
      </c>
      <c r="G172" s="82">
        <v>120458322</v>
      </c>
      <c r="H172" s="82">
        <v>130600935</v>
      </c>
      <c r="I172" s="82">
        <v>133502146</v>
      </c>
      <c r="J172" s="82">
        <v>0.61944064929113574</v>
      </c>
    </row>
    <row r="173" spans="1:10">
      <c r="A173" s="82" t="s">
        <v>262</v>
      </c>
    </row>
    <row r="174" spans="1:10">
      <c r="A174" s="82" t="s">
        <v>263</v>
      </c>
      <c r="B174" s="82">
        <v>49116365</v>
      </c>
      <c r="C174" s="82">
        <v>52781464</v>
      </c>
      <c r="D174" s="82">
        <v>70209316</v>
      </c>
      <c r="E174" s="82">
        <v>74798051</v>
      </c>
      <c r="F174" s="82">
        <v>94261477</v>
      </c>
      <c r="G174" s="82">
        <v>98847075</v>
      </c>
      <c r="H174" s="82">
        <v>118876194</v>
      </c>
      <c r="I174" s="82">
        <v>124626373</v>
      </c>
      <c r="J174" s="82">
        <v>0.60017835069307524</v>
      </c>
    </row>
    <row r="175" spans="1:10">
      <c r="A175" s="82" t="s">
        <v>264</v>
      </c>
      <c r="B175" s="82">
        <v>267820974</v>
      </c>
      <c r="C175" s="82">
        <v>326315610</v>
      </c>
      <c r="D175" s="82">
        <v>342156228</v>
      </c>
      <c r="E175" s="82">
        <v>390898804</v>
      </c>
      <c r="F175" s="82">
        <v>473814743</v>
      </c>
      <c r="G175" s="82">
        <v>513400807</v>
      </c>
      <c r="H175" s="82">
        <v>555957956</v>
      </c>
      <c r="I175" s="82">
        <v>597468965</v>
      </c>
      <c r="J175" s="82">
        <v>0.65425792283620954</v>
      </c>
    </row>
    <row r="176" spans="1:10">
      <c r="A176" s="82" t="s">
        <v>266</v>
      </c>
      <c r="B176" s="82">
        <v>125036705</v>
      </c>
      <c r="C176" s="82">
        <v>130179882</v>
      </c>
      <c r="D176" s="82">
        <v>159996176</v>
      </c>
      <c r="E176" s="82">
        <v>163853570</v>
      </c>
      <c r="F176" s="82">
        <v>206249145</v>
      </c>
      <c r="G176" s="82">
        <v>215090062</v>
      </c>
      <c r="H176" s="82">
        <v>239299474</v>
      </c>
      <c r="I176" s="82">
        <v>245840616</v>
      </c>
      <c r="J176" s="82">
        <v>0.66650325184671677</v>
      </c>
    </row>
    <row r="177" spans="1:10">
      <c r="A177" s="82" t="s">
        <v>267</v>
      </c>
      <c r="B177" s="82">
        <v>762032736</v>
      </c>
      <c r="C177" s="82">
        <v>765882636</v>
      </c>
      <c r="D177" s="82">
        <v>925992555</v>
      </c>
      <c r="E177" s="82">
        <v>992945142</v>
      </c>
      <c r="F177" s="82">
        <v>1071297580</v>
      </c>
      <c r="G177" s="82">
        <v>1089176467</v>
      </c>
      <c r="H177" s="82">
        <v>1191595782</v>
      </c>
      <c r="I177" s="82">
        <v>1271643786</v>
      </c>
      <c r="J177" s="82">
        <v>0.78083591720551215</v>
      </c>
    </row>
    <row r="178" spans="1:10">
      <c r="A178" s="82" t="s">
        <v>60</v>
      </c>
      <c r="B178" s="82">
        <v>61790856</v>
      </c>
      <c r="C178" s="82">
        <v>60952866</v>
      </c>
      <c r="D178" s="82">
        <v>79491119</v>
      </c>
      <c r="E178" s="82">
        <v>81497580</v>
      </c>
      <c r="F178" s="82">
        <v>104857576</v>
      </c>
      <c r="G178" s="82">
        <v>108429992</v>
      </c>
      <c r="H178" s="82">
        <v>121392266</v>
      </c>
      <c r="I178" s="82">
        <v>128334999</v>
      </c>
      <c r="J178" s="82">
        <v>0.63503783562580618</v>
      </c>
    </row>
    <row r="179" spans="1:10">
      <c r="A179" s="82" t="s">
        <v>268</v>
      </c>
      <c r="B179" s="82">
        <v>473538527</v>
      </c>
      <c r="C179" s="82">
        <v>519444328</v>
      </c>
      <c r="D179" s="82">
        <v>635303230</v>
      </c>
      <c r="E179" s="82">
        <v>681615180</v>
      </c>
      <c r="F179" s="82">
        <v>587280176</v>
      </c>
      <c r="G179" s="82">
        <v>650168227</v>
      </c>
      <c r="H179" s="82">
        <v>741425947</v>
      </c>
      <c r="I179" s="82">
        <v>788150567</v>
      </c>
      <c r="J179" s="82">
        <v>0.86482863622681372</v>
      </c>
    </row>
    <row r="180" spans="1:10">
      <c r="A180" s="82" t="s">
        <v>269</v>
      </c>
      <c r="B180" s="82">
        <v>502818502</v>
      </c>
      <c r="C180" s="82">
        <v>517680822</v>
      </c>
      <c r="D180" s="82">
        <v>538340968</v>
      </c>
      <c r="E180" s="82">
        <v>578945251</v>
      </c>
      <c r="F180" s="82">
        <v>581080822</v>
      </c>
      <c r="G180" s="82">
        <v>598140090</v>
      </c>
      <c r="H180" s="82">
        <v>619972800</v>
      </c>
      <c r="I180" s="82">
        <v>655854561</v>
      </c>
      <c r="J180" s="82">
        <v>0.88273419966351352</v>
      </c>
    </row>
    <row r="181" spans="1:10">
      <c r="A181" s="82" t="s">
        <v>270</v>
      </c>
      <c r="B181" s="82">
        <v>380465956</v>
      </c>
      <c r="C181" s="82">
        <v>376659186</v>
      </c>
      <c r="D181" s="82">
        <v>429282765</v>
      </c>
      <c r="E181" s="82">
        <v>431769447</v>
      </c>
      <c r="F181" s="82">
        <v>526027040</v>
      </c>
      <c r="G181" s="82">
        <v>652396363</v>
      </c>
      <c r="H181" s="82">
        <v>534070240</v>
      </c>
      <c r="I181" s="82">
        <v>610971138</v>
      </c>
      <c r="J181" s="82">
        <v>0.70669368836863122</v>
      </c>
    </row>
    <row r="182" spans="1:10">
      <c r="A182" s="82" t="s">
        <v>271</v>
      </c>
      <c r="B182" s="82">
        <v>172025203</v>
      </c>
      <c r="C182" s="82">
        <v>181683556</v>
      </c>
      <c r="D182" s="82">
        <v>235684021</v>
      </c>
      <c r="E182" s="82">
        <v>253343907</v>
      </c>
      <c r="F182" s="82">
        <v>279143623</v>
      </c>
      <c r="G182" s="82">
        <v>297613783</v>
      </c>
      <c r="H182" s="82">
        <v>345679872</v>
      </c>
      <c r="I182" s="82">
        <v>374045390</v>
      </c>
      <c r="J182" s="82">
        <v>0.67730792511571924</v>
      </c>
    </row>
    <row r="183" spans="1:10">
      <c r="A183" s="82" t="s">
        <v>272</v>
      </c>
      <c r="B183" s="82">
        <v>991327034</v>
      </c>
      <c r="C183" s="82">
        <v>1067674827</v>
      </c>
      <c r="D183" s="82">
        <v>1305153809</v>
      </c>
      <c r="E183" s="82">
        <v>1249490664</v>
      </c>
      <c r="F183" s="82">
        <v>1420780266</v>
      </c>
      <c r="G183" s="82">
        <v>1523336586</v>
      </c>
      <c r="H183" s="82">
        <v>1690118498</v>
      </c>
      <c r="I183" s="82">
        <v>1731317545</v>
      </c>
      <c r="J183" s="82">
        <v>0.72169930213466416</v>
      </c>
    </row>
    <row r="184" spans="1:10">
      <c r="A184" s="82" t="s">
        <v>273</v>
      </c>
      <c r="B184" s="82">
        <v>52470716</v>
      </c>
      <c r="C184" s="82">
        <v>52764856</v>
      </c>
      <c r="D184" s="82">
        <v>72788680</v>
      </c>
      <c r="E184" s="82">
        <v>73576702</v>
      </c>
      <c r="F184" s="82">
        <v>99300024</v>
      </c>
      <c r="G184" s="82">
        <v>107091643</v>
      </c>
      <c r="H184" s="82">
        <v>124988548</v>
      </c>
      <c r="I184" s="82">
        <v>127885917</v>
      </c>
      <c r="J184" s="82">
        <v>0.57533076140041284</v>
      </c>
    </row>
    <row r="185" spans="1:10">
      <c r="A185" s="82" t="s">
        <v>274</v>
      </c>
      <c r="B185" s="82">
        <v>144654568</v>
      </c>
      <c r="C185" s="82">
        <v>156012399</v>
      </c>
      <c r="D185" s="82">
        <v>216476486</v>
      </c>
      <c r="E185" s="82">
        <v>239040693</v>
      </c>
      <c r="F185" s="82">
        <v>224622583</v>
      </c>
      <c r="G185" s="82">
        <v>219975786</v>
      </c>
      <c r="H185" s="82">
        <v>303813692</v>
      </c>
      <c r="I185" s="82">
        <v>332516056</v>
      </c>
      <c r="J185" s="82">
        <v>0.71888466342208746</v>
      </c>
    </row>
    <row r="186" spans="1:10">
      <c r="A186" s="82" t="s">
        <v>275</v>
      </c>
      <c r="B186" s="82">
        <v>128728617</v>
      </c>
      <c r="C186" s="82">
        <v>136856744</v>
      </c>
      <c r="D186" s="82">
        <v>179714409</v>
      </c>
      <c r="E186" s="82">
        <v>187050296</v>
      </c>
      <c r="F186" s="82">
        <v>204608135</v>
      </c>
      <c r="G186" s="82">
        <v>217275171</v>
      </c>
      <c r="H186" s="82">
        <v>250967965</v>
      </c>
      <c r="I186" s="82">
        <v>260573640</v>
      </c>
      <c r="J186" s="82">
        <v>0.71784043850329604</v>
      </c>
    </row>
    <row r="187" spans="1:10">
      <c r="A187" s="82" t="s">
        <v>276</v>
      </c>
      <c r="B187" s="82">
        <v>150139506</v>
      </c>
      <c r="C187" s="82">
        <v>163059749</v>
      </c>
      <c r="D187" s="82">
        <v>217947931</v>
      </c>
      <c r="E187" s="82">
        <v>231992654</v>
      </c>
      <c r="F187" s="82">
        <v>277069016</v>
      </c>
      <c r="G187" s="82">
        <v>300047337</v>
      </c>
      <c r="H187" s="82">
        <v>353128748</v>
      </c>
      <c r="I187" s="82">
        <v>369533423</v>
      </c>
      <c r="J187" s="82">
        <v>0.6277988391864624</v>
      </c>
    </row>
    <row r="188" spans="1:10">
      <c r="A188" s="82" t="s">
        <v>277</v>
      </c>
      <c r="B188" s="82">
        <v>35485789</v>
      </c>
      <c r="C188" s="82">
        <v>36090039</v>
      </c>
      <c r="D188" s="82">
        <v>44026505</v>
      </c>
      <c r="E188" s="82">
        <v>48158090</v>
      </c>
      <c r="F188" s="82">
        <v>58987740</v>
      </c>
      <c r="G188" s="82">
        <v>60243209</v>
      </c>
      <c r="H188" s="82">
        <v>72965163</v>
      </c>
      <c r="I188" s="82">
        <v>76913869</v>
      </c>
      <c r="J188" s="82">
        <v>0.6261301196537129</v>
      </c>
    </row>
    <row r="189" spans="1:10">
      <c r="A189" s="82" t="s">
        <v>278</v>
      </c>
      <c r="B189" s="82">
        <v>92516491</v>
      </c>
      <c r="C189" s="82">
        <v>92873049</v>
      </c>
      <c r="D189" s="82">
        <v>120718476</v>
      </c>
      <c r="E189" s="82">
        <v>118663952</v>
      </c>
      <c r="F189" s="82">
        <v>154241248</v>
      </c>
      <c r="G189" s="82">
        <v>161985175</v>
      </c>
      <c r="H189" s="82">
        <v>184979485</v>
      </c>
      <c r="I189" s="82">
        <v>183392515</v>
      </c>
      <c r="J189" s="82">
        <v>0.64704904668546592</v>
      </c>
    </row>
    <row r="190" spans="1:10">
      <c r="A190" s="82" t="s">
        <v>279</v>
      </c>
      <c r="B190" s="82">
        <v>71821915</v>
      </c>
      <c r="C190" s="82">
        <v>67304266</v>
      </c>
      <c r="D190" s="82">
        <v>70089429</v>
      </c>
      <c r="E190" s="82">
        <v>70957356</v>
      </c>
      <c r="F190" s="82">
        <v>131133103</v>
      </c>
      <c r="G190" s="82">
        <v>118468677</v>
      </c>
      <c r="H190" s="82">
        <v>130575685</v>
      </c>
      <c r="I190" s="82">
        <v>132733741</v>
      </c>
      <c r="J190" s="82">
        <v>0.53458416424803401</v>
      </c>
    </row>
    <row r="191" spans="1:10">
      <c r="A191" s="82" t="s">
        <v>61</v>
      </c>
      <c r="B191" s="82">
        <v>105602965</v>
      </c>
      <c r="C191" s="82">
        <v>112591631</v>
      </c>
      <c r="D191" s="82">
        <v>127018378</v>
      </c>
      <c r="E191" s="82">
        <v>130415282</v>
      </c>
      <c r="F191" s="82">
        <v>189340450</v>
      </c>
      <c r="G191" s="82">
        <v>198700633</v>
      </c>
      <c r="H191" s="82">
        <v>219820902</v>
      </c>
      <c r="I191" s="82">
        <v>223473320</v>
      </c>
      <c r="J191" s="82">
        <v>0.58358323042768601</v>
      </c>
    </row>
    <row r="192" spans="1:10">
      <c r="A192" s="82" t="s">
        <v>280</v>
      </c>
      <c r="B192" s="82">
        <v>75750949</v>
      </c>
      <c r="C192" s="82">
        <v>89134014</v>
      </c>
      <c r="D192" s="82">
        <v>103146039</v>
      </c>
      <c r="E192" s="82">
        <v>107342820</v>
      </c>
      <c r="F192" s="82">
        <v>169076879</v>
      </c>
      <c r="G192" s="82">
        <v>198505066</v>
      </c>
      <c r="H192" s="82">
        <v>203440350</v>
      </c>
      <c r="I192" s="82">
        <v>206510829</v>
      </c>
      <c r="J192" s="82">
        <v>0.5197926932926118</v>
      </c>
    </row>
    <row r="193" spans="1:10">
      <c r="A193" s="82" t="s">
        <v>281</v>
      </c>
      <c r="B193" s="82">
        <v>430066201</v>
      </c>
      <c r="C193" s="82">
        <v>430136917</v>
      </c>
      <c r="D193" s="82">
        <v>535632604</v>
      </c>
      <c r="E193" s="82">
        <v>559786789</v>
      </c>
      <c r="F193" s="82">
        <v>712152404</v>
      </c>
      <c r="G193" s="82">
        <v>712738971</v>
      </c>
      <c r="H193" s="82">
        <v>788317070</v>
      </c>
      <c r="I193" s="82">
        <v>817395420</v>
      </c>
      <c r="J193" s="82">
        <v>0.68484209148125641</v>
      </c>
    </row>
    <row r="194" spans="1:10">
      <c r="A194" s="82" t="s">
        <v>282</v>
      </c>
      <c r="B194" s="82">
        <v>165589080</v>
      </c>
      <c r="C194" s="82">
        <v>176552691</v>
      </c>
      <c r="D194" s="82">
        <v>217096116</v>
      </c>
      <c r="E194" s="82">
        <v>226590506</v>
      </c>
      <c r="F194" s="82">
        <v>289190681</v>
      </c>
      <c r="G194" s="82">
        <v>309262232</v>
      </c>
      <c r="H194" s="82">
        <v>334932790</v>
      </c>
      <c r="I194" s="82">
        <v>348561605</v>
      </c>
      <c r="J194" s="82">
        <v>0.65007305093169976</v>
      </c>
    </row>
    <row r="195" spans="1:10">
      <c r="A195" s="82" t="s">
        <v>283</v>
      </c>
      <c r="B195" s="82">
        <v>650978086</v>
      </c>
      <c r="C195" s="82">
        <v>621557731</v>
      </c>
      <c r="D195" s="82">
        <v>691141125</v>
      </c>
      <c r="E195" s="82">
        <v>730992380</v>
      </c>
      <c r="F195" s="82">
        <v>1210757765</v>
      </c>
      <c r="G195" s="82">
        <v>1211186994</v>
      </c>
      <c r="H195" s="82">
        <v>1287156587</v>
      </c>
      <c r="I195" s="82">
        <v>1021484458</v>
      </c>
      <c r="J195" s="82">
        <v>0.71561772112640409</v>
      </c>
    </row>
    <row r="196" spans="1:10">
      <c r="A196" s="82" t="s">
        <v>423</v>
      </c>
      <c r="B196" s="82">
        <v>108659730</v>
      </c>
      <c r="C196" s="82">
        <v>112058791</v>
      </c>
      <c r="D196" s="82">
        <v>132413850</v>
      </c>
      <c r="E196" s="82">
        <v>140412097</v>
      </c>
      <c r="F196" s="82">
        <v>152085963</v>
      </c>
      <c r="G196" s="82">
        <v>153755883</v>
      </c>
      <c r="H196" s="82">
        <v>170697714</v>
      </c>
      <c r="I196" s="82">
        <v>184605214</v>
      </c>
      <c r="J196" s="82">
        <v>0.76060742791370994</v>
      </c>
    </row>
    <row r="197" spans="1:10">
      <c r="A197" s="82" t="s">
        <v>285</v>
      </c>
      <c r="B197" s="82">
        <v>206340868</v>
      </c>
      <c r="C197" s="82">
        <v>265700983</v>
      </c>
      <c r="D197" s="82">
        <v>272506273</v>
      </c>
      <c r="E197" s="82">
        <v>279340540</v>
      </c>
      <c r="F197" s="82">
        <v>305310544</v>
      </c>
      <c r="G197" s="82">
        <v>354880690</v>
      </c>
      <c r="H197" s="82">
        <v>360348457</v>
      </c>
      <c r="I197" s="82">
        <v>370056995</v>
      </c>
      <c r="J197" s="82">
        <v>0.754858153674409</v>
      </c>
    </row>
    <row r="198" spans="1:10">
      <c r="A198" s="82" t="s">
        <v>286</v>
      </c>
      <c r="B198" s="82">
        <v>790697000</v>
      </c>
      <c r="C198" s="82">
        <v>812825000</v>
      </c>
      <c r="D198" s="82">
        <v>917892000</v>
      </c>
      <c r="E198" s="82">
        <v>943505000</v>
      </c>
      <c r="F198" s="82">
        <v>1094331000</v>
      </c>
      <c r="G198" s="82">
        <v>1114849000</v>
      </c>
      <c r="H198" s="82">
        <v>1175171000</v>
      </c>
      <c r="I198" s="82">
        <v>1236957000</v>
      </c>
      <c r="J198" s="82">
        <v>0.76276297397565151</v>
      </c>
    </row>
    <row r="199" spans="1:10">
      <c r="A199" s="82" t="s">
        <v>287</v>
      </c>
      <c r="B199" s="82">
        <v>280437740</v>
      </c>
      <c r="C199" s="82">
        <v>291742870</v>
      </c>
      <c r="D199" s="82">
        <v>371362319</v>
      </c>
      <c r="E199" s="82">
        <v>395601295</v>
      </c>
      <c r="F199" s="82">
        <v>407883287</v>
      </c>
      <c r="G199" s="82">
        <v>425730795</v>
      </c>
      <c r="H199" s="82">
        <v>481687381</v>
      </c>
      <c r="I199" s="82">
        <v>517819751</v>
      </c>
      <c r="J199" s="82">
        <v>0.76397490485062625</v>
      </c>
    </row>
    <row r="200" spans="1:10">
      <c r="A200" s="82" t="s">
        <v>63</v>
      </c>
      <c r="B200" s="82">
        <v>83519513</v>
      </c>
      <c r="C200" s="82">
        <v>83209059</v>
      </c>
      <c r="D200" s="82">
        <v>99877834</v>
      </c>
      <c r="E200" s="82">
        <v>103531672</v>
      </c>
      <c r="F200" s="82">
        <v>127512573</v>
      </c>
      <c r="G200" s="82">
        <v>130689982</v>
      </c>
      <c r="H200" s="82">
        <v>149098421</v>
      </c>
      <c r="I200" s="82">
        <v>154752027</v>
      </c>
      <c r="J200" s="82">
        <v>0.66901658095890404</v>
      </c>
    </row>
    <row r="201" spans="1:10">
      <c r="A201" s="82" t="s">
        <v>289</v>
      </c>
      <c r="B201" s="82">
        <v>245055000</v>
      </c>
      <c r="C201" s="82">
        <v>240678000</v>
      </c>
      <c r="D201" s="82">
        <v>288152000</v>
      </c>
      <c r="E201" s="82">
        <v>309255000</v>
      </c>
      <c r="F201" s="82">
        <v>395529000</v>
      </c>
      <c r="G201" s="82">
        <v>410855000</v>
      </c>
      <c r="H201" s="82">
        <v>433115000</v>
      </c>
      <c r="I201" s="82">
        <v>456180000</v>
      </c>
      <c r="J201" s="82">
        <v>0.67792318821517827</v>
      </c>
    </row>
    <row r="202" spans="1:10">
      <c r="A202" s="82" t="s">
        <v>65</v>
      </c>
      <c r="B202" s="82">
        <v>38434290</v>
      </c>
      <c r="C202" s="82">
        <v>35952719</v>
      </c>
      <c r="D202" s="82">
        <v>44274200</v>
      </c>
      <c r="E202" s="82">
        <v>46425652</v>
      </c>
      <c r="F202" s="82">
        <v>85496889</v>
      </c>
      <c r="G202" s="82">
        <v>82107239</v>
      </c>
      <c r="H202" s="82">
        <v>88577819</v>
      </c>
      <c r="I202" s="82">
        <v>91854611</v>
      </c>
      <c r="J202" s="82">
        <v>0.50542538359887013</v>
      </c>
    </row>
    <row r="203" spans="1:10">
      <c r="A203" s="82" t="s">
        <v>290</v>
      </c>
      <c r="B203" s="82">
        <v>17894720</v>
      </c>
      <c r="C203" s="82">
        <v>19107738</v>
      </c>
      <c r="D203" s="82">
        <v>20900883</v>
      </c>
      <c r="E203" s="82">
        <v>22640993</v>
      </c>
      <c r="F203" s="82">
        <v>37916328</v>
      </c>
      <c r="G203" s="82">
        <v>39634373</v>
      </c>
      <c r="H203" s="82">
        <v>40944799</v>
      </c>
      <c r="I203" s="82">
        <v>43293491</v>
      </c>
      <c r="J203" s="82">
        <v>0.52296528824621702</v>
      </c>
    </row>
    <row r="204" spans="1:10">
      <c r="A204" s="82" t="s">
        <v>291</v>
      </c>
      <c r="B204" s="82">
        <v>1025887000</v>
      </c>
      <c r="C204" s="82">
        <v>1087654000</v>
      </c>
      <c r="D204" s="82">
        <v>1217078760</v>
      </c>
      <c r="E204" s="82">
        <v>1275631980</v>
      </c>
      <c r="F204" s="82">
        <v>1464632000</v>
      </c>
      <c r="G204" s="82">
        <v>1526353000</v>
      </c>
      <c r="H204" s="82">
        <v>1638105840</v>
      </c>
      <c r="I204" s="82">
        <v>1746251820</v>
      </c>
      <c r="J204" s="82">
        <v>0.73049715132150872</v>
      </c>
    </row>
    <row r="205" spans="1:10">
      <c r="A205" s="82" t="s">
        <v>292</v>
      </c>
      <c r="B205" s="82">
        <v>1032109000</v>
      </c>
      <c r="C205" s="82">
        <v>1070425000</v>
      </c>
      <c r="D205" s="82">
        <v>1209597920</v>
      </c>
      <c r="E205" s="82">
        <v>1295521840</v>
      </c>
      <c r="F205" s="82">
        <v>1414944000</v>
      </c>
      <c r="G205" s="82">
        <v>1454246000</v>
      </c>
      <c r="H205" s="82">
        <v>1563503450</v>
      </c>
      <c r="I205" s="82">
        <v>1691062400</v>
      </c>
      <c r="J205" s="82">
        <v>0.76609937043127441</v>
      </c>
    </row>
    <row r="206" spans="1:10">
      <c r="A206" s="82" t="s">
        <v>293</v>
      </c>
      <c r="B206" s="82">
        <v>680322000</v>
      </c>
      <c r="C206" s="82">
        <v>683922000</v>
      </c>
      <c r="D206" s="82">
        <v>755636960</v>
      </c>
      <c r="E206" s="82">
        <v>817330920</v>
      </c>
      <c r="F206" s="82">
        <v>929908000</v>
      </c>
      <c r="G206" s="82">
        <v>951177000</v>
      </c>
      <c r="H206" s="82">
        <v>1005738360</v>
      </c>
      <c r="I206" s="82">
        <v>1098455470</v>
      </c>
      <c r="J206" s="82">
        <v>0.74407287534377697</v>
      </c>
    </row>
    <row r="207" spans="1:10">
      <c r="A207" s="82" t="s">
        <v>294</v>
      </c>
      <c r="B207" s="82">
        <v>1756541000</v>
      </c>
      <c r="C207" s="82">
        <v>1844971000</v>
      </c>
      <c r="D207" s="82">
        <v>2058010600</v>
      </c>
      <c r="E207" s="82">
        <v>2202887660</v>
      </c>
      <c r="F207" s="82">
        <v>2364227000</v>
      </c>
      <c r="G207" s="82">
        <v>2477660000</v>
      </c>
      <c r="H207" s="82">
        <v>2668524600</v>
      </c>
      <c r="I207" s="82">
        <v>2851933460</v>
      </c>
      <c r="J207" s="82">
        <v>0.77241902411005059</v>
      </c>
    </row>
    <row r="208" spans="1:10">
      <c r="A208" s="82" t="s">
        <v>295</v>
      </c>
      <c r="B208" s="82">
        <v>32417000</v>
      </c>
      <c r="C208" s="82">
        <v>40409000</v>
      </c>
      <c r="D208" s="82">
        <v>53163760</v>
      </c>
      <c r="E208" s="82">
        <v>59995440</v>
      </c>
      <c r="F208" s="82">
        <v>79864000</v>
      </c>
      <c r="G208" s="82">
        <v>95666000</v>
      </c>
      <c r="H208" s="82">
        <v>111235430</v>
      </c>
      <c r="I208" s="82">
        <v>125394920</v>
      </c>
      <c r="J208" s="82">
        <v>0.4784519181478803</v>
      </c>
    </row>
    <row r="209" spans="1:10">
      <c r="A209" s="82" t="s">
        <v>296</v>
      </c>
      <c r="B209" s="82">
        <v>252547000</v>
      </c>
      <c r="C209" s="82">
        <v>265038000</v>
      </c>
      <c r="D209" s="82">
        <v>298423300</v>
      </c>
      <c r="E209" s="82">
        <v>318602050</v>
      </c>
      <c r="F209" s="82">
        <v>415136000</v>
      </c>
      <c r="G209" s="82">
        <v>421730000</v>
      </c>
      <c r="H209" s="82">
        <v>428649640</v>
      </c>
      <c r="I209" s="82">
        <v>458611170</v>
      </c>
      <c r="J209" s="82">
        <v>0.69471061945569268</v>
      </c>
    </row>
    <row r="210" spans="1:10">
      <c r="A210" s="82" t="s">
        <v>297</v>
      </c>
      <c r="B210" s="82">
        <v>1050946000</v>
      </c>
      <c r="C210" s="82">
        <v>1101476000</v>
      </c>
      <c r="D210" s="82">
        <v>1310385120</v>
      </c>
      <c r="E210" s="82">
        <v>1398982600</v>
      </c>
      <c r="F210" s="82">
        <v>1475858000</v>
      </c>
      <c r="G210" s="82">
        <v>1544874000</v>
      </c>
      <c r="H210" s="82">
        <v>1740939520</v>
      </c>
      <c r="I210" s="82">
        <v>1861821600</v>
      </c>
      <c r="J210" s="82">
        <v>0.75140529038872472</v>
      </c>
    </row>
    <row r="211" spans="1:10">
      <c r="A211" s="82" t="s">
        <v>298</v>
      </c>
      <c r="B211" s="82">
        <v>899142000</v>
      </c>
      <c r="C211" s="82">
        <v>951568000</v>
      </c>
      <c r="D211" s="82">
        <v>1063047650</v>
      </c>
      <c r="E211" s="82">
        <v>1183819490</v>
      </c>
      <c r="F211" s="82">
        <v>1353287000</v>
      </c>
      <c r="G211" s="82">
        <v>1415399000</v>
      </c>
      <c r="H211" s="82">
        <v>1510092750</v>
      </c>
      <c r="I211" s="82">
        <v>1659988550</v>
      </c>
      <c r="J211" s="82">
        <v>0.71314919009531719</v>
      </c>
    </row>
    <row r="212" spans="1:10">
      <c r="A212" s="82" t="s">
        <v>299</v>
      </c>
      <c r="B212" s="82">
        <v>352931000</v>
      </c>
      <c r="C212" s="82">
        <v>365285000</v>
      </c>
      <c r="D212" s="82">
        <v>416896580</v>
      </c>
      <c r="E212" s="82">
        <v>419294180</v>
      </c>
      <c r="F212" s="82">
        <v>526827000</v>
      </c>
      <c r="G212" s="82">
        <v>545292000</v>
      </c>
      <c r="H212" s="82">
        <v>572519870</v>
      </c>
      <c r="I212" s="82">
        <v>587437270</v>
      </c>
      <c r="J212" s="82">
        <v>0.71376843352142094</v>
      </c>
    </row>
    <row r="213" spans="1:10">
      <c r="A213" s="82" t="s">
        <v>300</v>
      </c>
      <c r="B213" s="82">
        <v>249395000</v>
      </c>
      <c r="C213" s="82">
        <v>253056000</v>
      </c>
      <c r="D213" s="82">
        <v>258676740</v>
      </c>
      <c r="E213" s="82">
        <v>276525590</v>
      </c>
      <c r="F213" s="82">
        <v>399453000</v>
      </c>
      <c r="G213" s="82">
        <v>397200000</v>
      </c>
      <c r="H213" s="82">
        <v>387097700</v>
      </c>
      <c r="I213" s="82">
        <v>415642950</v>
      </c>
      <c r="J213" s="82">
        <v>0.66529599503612413</v>
      </c>
    </row>
    <row r="214" spans="1:10">
      <c r="A214" s="82" t="s">
        <v>301</v>
      </c>
      <c r="B214" s="82">
        <v>64574342</v>
      </c>
      <c r="C214" s="82">
        <v>69094600</v>
      </c>
      <c r="D214" s="82">
        <v>77579510</v>
      </c>
      <c r="E214" s="82">
        <v>78255663</v>
      </c>
      <c r="F214" s="82">
        <v>101564631</v>
      </c>
      <c r="G214" s="82">
        <v>104846706</v>
      </c>
      <c r="H214" s="82">
        <v>109212406</v>
      </c>
      <c r="I214" s="82">
        <v>110294418</v>
      </c>
      <c r="J214" s="82">
        <v>0.7095160790458136</v>
      </c>
    </row>
    <row r="215" spans="1:10">
      <c r="A215" s="82" t="s">
        <v>66</v>
      </c>
      <c r="B215" s="82">
        <v>309173363</v>
      </c>
      <c r="C215" s="82">
        <v>376196104</v>
      </c>
      <c r="D215" s="82">
        <v>378898446</v>
      </c>
      <c r="E215" s="82">
        <v>402153867</v>
      </c>
      <c r="F215" s="82">
        <v>450179685</v>
      </c>
      <c r="G215" s="82">
        <v>532102835</v>
      </c>
      <c r="H215" s="82">
        <v>541751615</v>
      </c>
      <c r="I215" s="82">
        <v>594600797</v>
      </c>
      <c r="J215" s="82">
        <v>0.67634263026391472</v>
      </c>
    </row>
    <row r="216" spans="1:10">
      <c r="A216" s="82" t="s">
        <v>302</v>
      </c>
      <c r="B216" s="82">
        <v>468941884</v>
      </c>
      <c r="C216" s="82">
        <v>469787322</v>
      </c>
      <c r="D216" s="82">
        <v>613426575</v>
      </c>
      <c r="E216" s="82">
        <v>598943632</v>
      </c>
      <c r="F216" s="82">
        <v>695096913</v>
      </c>
      <c r="G216" s="82">
        <v>689529795</v>
      </c>
      <c r="H216" s="82">
        <v>835812814</v>
      </c>
      <c r="I216" s="82">
        <v>852913766</v>
      </c>
      <c r="J216" s="82">
        <v>0.70223234267741907</v>
      </c>
    </row>
    <row r="217" spans="1:10">
      <c r="A217" s="82" t="s">
        <v>424</v>
      </c>
      <c r="B217" s="82">
        <v>476418815</v>
      </c>
      <c r="C217" s="82">
        <v>516654925</v>
      </c>
      <c r="D217" s="82">
        <v>560635569</v>
      </c>
      <c r="E217" s="82">
        <v>603859867</v>
      </c>
      <c r="F217" s="82">
        <v>650257481</v>
      </c>
      <c r="G217" s="82">
        <v>700470870</v>
      </c>
      <c r="H217" s="82">
        <v>697354365</v>
      </c>
      <c r="I217" s="82">
        <v>750423535</v>
      </c>
      <c r="J217" s="82">
        <v>0.80469206899274559</v>
      </c>
    </row>
    <row r="218" spans="1:10">
      <c r="A218" s="82" t="s">
        <v>68</v>
      </c>
      <c r="B218" s="82">
        <v>540162866</v>
      </c>
      <c r="C218" s="82">
        <v>587424445</v>
      </c>
      <c r="D218" s="82">
        <v>698035623</v>
      </c>
      <c r="E218" s="82">
        <v>765399962</v>
      </c>
      <c r="F218" s="82">
        <v>689738071</v>
      </c>
      <c r="G218" s="82">
        <v>745246601</v>
      </c>
      <c r="H218" s="82">
        <v>809857464</v>
      </c>
      <c r="I218" s="82">
        <v>878551230</v>
      </c>
      <c r="J218" s="82">
        <v>0.87120697787879708</v>
      </c>
    </row>
    <row r="219" spans="1:10">
      <c r="A219" s="82" t="s">
        <v>425</v>
      </c>
      <c r="B219" s="82">
        <v>45862763</v>
      </c>
      <c r="C219" s="82">
        <v>49188484</v>
      </c>
      <c r="D219" s="82">
        <v>59126580</v>
      </c>
      <c r="E219" s="82">
        <v>61825957</v>
      </c>
      <c r="F219" s="82">
        <v>77106107</v>
      </c>
      <c r="G219" s="82">
        <v>83461716</v>
      </c>
      <c r="H219" s="82">
        <v>90787232</v>
      </c>
      <c r="I219" s="82">
        <v>94853542</v>
      </c>
      <c r="J219" s="82">
        <v>0.65180441021380098</v>
      </c>
    </row>
    <row r="220" spans="1:10">
      <c r="A220" s="82" t="s">
        <v>305</v>
      </c>
      <c r="B220" s="82">
        <v>463747308</v>
      </c>
      <c r="C220" s="82">
        <v>674917812</v>
      </c>
      <c r="D220" s="82">
        <v>669207838</v>
      </c>
      <c r="E220" s="82">
        <v>717284560</v>
      </c>
      <c r="F220" s="82">
        <v>751780651</v>
      </c>
      <c r="G220" s="82">
        <v>1049554171</v>
      </c>
      <c r="H220" s="82">
        <v>1047116808</v>
      </c>
      <c r="I220" s="82">
        <v>1115945670</v>
      </c>
      <c r="J220" s="82">
        <v>0.64275939168257179</v>
      </c>
    </row>
    <row r="221" spans="1:10">
      <c r="A221" s="82" t="s">
        <v>306</v>
      </c>
      <c r="B221" s="82">
        <v>466606566</v>
      </c>
      <c r="C221" s="82">
        <v>462337262</v>
      </c>
      <c r="D221" s="82">
        <v>482845676</v>
      </c>
      <c r="E221" s="82">
        <v>514932626</v>
      </c>
      <c r="F221" s="82">
        <v>620285313</v>
      </c>
      <c r="G221" s="82">
        <v>609339495</v>
      </c>
      <c r="H221" s="82">
        <v>637706591</v>
      </c>
      <c r="I221" s="82">
        <v>676620692</v>
      </c>
      <c r="J221" s="82">
        <v>0.76103588330697991</v>
      </c>
    </row>
    <row r="222" spans="1:10">
      <c r="A222" s="82" t="s">
        <v>307</v>
      </c>
      <c r="B222" s="82">
        <v>1177284000</v>
      </c>
      <c r="C222" s="82">
        <v>1435236000</v>
      </c>
      <c r="D222" s="82">
        <v>1679325000</v>
      </c>
      <c r="E222" s="82">
        <v>1766083000</v>
      </c>
      <c r="F222" s="82">
        <v>1551965000</v>
      </c>
      <c r="G222" s="82">
        <v>1801742000</v>
      </c>
      <c r="H222" s="82">
        <v>1994844000</v>
      </c>
      <c r="I222" s="82">
        <v>2110928000</v>
      </c>
      <c r="J222" s="82">
        <v>0.83663819893430758</v>
      </c>
    </row>
    <row r="223" spans="1:10">
      <c r="A223" s="82" t="s">
        <v>308</v>
      </c>
      <c r="B223" s="82">
        <v>700242413</v>
      </c>
      <c r="C223" s="82">
        <v>685241221</v>
      </c>
      <c r="D223" s="82">
        <v>747454694</v>
      </c>
      <c r="E223" s="82">
        <v>779524631</v>
      </c>
      <c r="F223" s="82">
        <v>1021289400</v>
      </c>
      <c r="G223" s="82">
        <v>975299233</v>
      </c>
      <c r="H223" s="82">
        <v>951127506</v>
      </c>
      <c r="I223" s="82">
        <v>994812698</v>
      </c>
      <c r="J223" s="82">
        <v>0.78358934557950322</v>
      </c>
    </row>
    <row r="224" spans="1:10">
      <c r="A224" s="82" t="s">
        <v>309</v>
      </c>
      <c r="B224" s="82">
        <v>40480915</v>
      </c>
      <c r="C224" s="82">
        <v>45695487</v>
      </c>
      <c r="D224" s="82">
        <v>55937953</v>
      </c>
      <c r="E224" s="82">
        <v>58465496</v>
      </c>
      <c r="F224" s="82">
        <v>73278783</v>
      </c>
      <c r="G224" s="82">
        <v>81896007</v>
      </c>
      <c r="H224" s="82">
        <v>91594081</v>
      </c>
      <c r="I224" s="82">
        <v>97457264</v>
      </c>
      <c r="J224" s="82">
        <v>0.5999090637307446</v>
      </c>
    </row>
    <row r="225" spans="1:10">
      <c r="A225" s="82" t="s">
        <v>310</v>
      </c>
      <c r="B225" s="82">
        <v>537934246</v>
      </c>
      <c r="C225" s="82">
        <v>584507221</v>
      </c>
      <c r="D225" s="82">
        <v>653146844</v>
      </c>
      <c r="E225" s="82">
        <v>644207394</v>
      </c>
      <c r="F225" s="82">
        <v>683865230</v>
      </c>
      <c r="G225" s="82">
        <v>749623253</v>
      </c>
      <c r="H225" s="82">
        <v>766071492</v>
      </c>
      <c r="I225" s="82">
        <v>778248285</v>
      </c>
      <c r="J225" s="82">
        <v>0.82776590249729876</v>
      </c>
    </row>
    <row r="226" spans="1:10">
      <c r="A226" s="82" t="s">
        <v>69</v>
      </c>
      <c r="B226" s="82">
        <v>296426087</v>
      </c>
      <c r="C226" s="82">
        <v>354621825</v>
      </c>
      <c r="D226" s="82">
        <v>386711512</v>
      </c>
      <c r="E226" s="82">
        <v>402743174</v>
      </c>
      <c r="F226" s="82">
        <v>503614154</v>
      </c>
      <c r="G226" s="82">
        <v>594673158</v>
      </c>
      <c r="H226" s="82">
        <v>616795776</v>
      </c>
      <c r="I226" s="82">
        <v>648919936</v>
      </c>
      <c r="J226" s="82">
        <v>0.62063615502791392</v>
      </c>
    </row>
    <row r="227" spans="1:10">
      <c r="A227" s="82" t="s">
        <v>311</v>
      </c>
      <c r="B227" s="82">
        <v>34436799</v>
      </c>
      <c r="C227" s="82">
        <v>34908948</v>
      </c>
      <c r="D227" s="82">
        <v>42611746</v>
      </c>
      <c r="E227" s="82">
        <v>44313412</v>
      </c>
      <c r="F227" s="82">
        <v>68194179</v>
      </c>
      <c r="G227" s="82">
        <v>70268301</v>
      </c>
      <c r="H227" s="82">
        <v>78907055</v>
      </c>
      <c r="I227" s="82">
        <v>82531613</v>
      </c>
      <c r="J227" s="82">
        <v>0.53692652293127963</v>
      </c>
    </row>
    <row r="228" spans="1:10">
      <c r="A228" s="82" t="s">
        <v>312</v>
      </c>
      <c r="B228" s="82">
        <v>175453772</v>
      </c>
      <c r="C228" s="82">
        <v>182254695</v>
      </c>
      <c r="D228" s="82">
        <v>217232951</v>
      </c>
      <c r="E228" s="82">
        <v>220985113</v>
      </c>
      <c r="F228" s="82">
        <v>257073403</v>
      </c>
      <c r="G228" s="82">
        <v>263375431</v>
      </c>
      <c r="H228" s="82">
        <v>285026672</v>
      </c>
      <c r="I228" s="82">
        <v>287950477</v>
      </c>
      <c r="J228" s="82">
        <v>0.76744138541572893</v>
      </c>
    </row>
    <row r="229" spans="1:10">
      <c r="A229" s="82" t="s">
        <v>313</v>
      </c>
      <c r="B229" s="82">
        <v>779912749</v>
      </c>
      <c r="C229" s="82">
        <v>906704969</v>
      </c>
      <c r="D229" s="82">
        <v>1065826525</v>
      </c>
      <c r="E229" s="82">
        <v>1091021482</v>
      </c>
      <c r="F229" s="82">
        <v>1032930386</v>
      </c>
      <c r="G229" s="82">
        <v>1205290676</v>
      </c>
      <c r="H229" s="82">
        <v>1286686539</v>
      </c>
      <c r="I229" s="82">
        <v>1298766965</v>
      </c>
      <c r="J229" s="82">
        <v>0.84004406594989123</v>
      </c>
    </row>
    <row r="230" spans="1:10">
      <c r="A230" s="82" t="s">
        <v>314</v>
      </c>
      <c r="B230" s="82">
        <v>29716549</v>
      </c>
      <c r="C230" s="82">
        <v>36688070</v>
      </c>
      <c r="D230" s="82">
        <v>46420160</v>
      </c>
      <c r="E230" s="82">
        <v>45831875</v>
      </c>
      <c r="F230" s="82">
        <v>54513251</v>
      </c>
      <c r="G230" s="82">
        <v>67673085</v>
      </c>
      <c r="H230" s="82">
        <v>74192594</v>
      </c>
      <c r="I230" s="82">
        <v>73178013</v>
      </c>
      <c r="J230" s="82">
        <v>0.62630663393388397</v>
      </c>
    </row>
    <row r="231" spans="1:10">
      <c r="A231" s="82" t="s">
        <v>315</v>
      </c>
      <c r="B231" s="82">
        <v>846614282</v>
      </c>
      <c r="C231" s="82">
        <v>1012555572</v>
      </c>
      <c r="D231" s="82">
        <v>1236930850</v>
      </c>
      <c r="E231" s="82">
        <v>1238837983</v>
      </c>
      <c r="F231" s="82">
        <v>1239051867</v>
      </c>
      <c r="G231" s="82">
        <v>1474055580</v>
      </c>
      <c r="H231" s="82">
        <v>1650578077</v>
      </c>
      <c r="I231" s="82">
        <v>1642015058</v>
      </c>
      <c r="J231" s="82">
        <v>0.75446201115166633</v>
      </c>
    </row>
    <row r="232" spans="1:10">
      <c r="A232" s="82" t="s">
        <v>316</v>
      </c>
      <c r="B232" s="82">
        <v>668116000</v>
      </c>
      <c r="C232" s="82">
        <v>711787000</v>
      </c>
      <c r="D232" s="82">
        <v>830280000</v>
      </c>
      <c r="E232" s="82">
        <v>842842000</v>
      </c>
      <c r="F232" s="82">
        <v>882562000</v>
      </c>
      <c r="G232" s="82">
        <v>952782000</v>
      </c>
      <c r="H232" s="82">
        <v>1111015000</v>
      </c>
      <c r="I232" s="82">
        <v>1126456000</v>
      </c>
      <c r="J232" s="82">
        <v>0.74822452008777973</v>
      </c>
    </row>
    <row r="233" spans="1:10">
      <c r="A233" s="82" t="s">
        <v>317</v>
      </c>
      <c r="B233" s="82">
        <v>518141287</v>
      </c>
      <c r="C233" s="82">
        <v>532435959</v>
      </c>
      <c r="D233" s="82">
        <v>647245792</v>
      </c>
      <c r="E233" s="82">
        <v>662458663</v>
      </c>
      <c r="F233" s="82">
        <v>737211222</v>
      </c>
      <c r="G233" s="82">
        <v>761108563</v>
      </c>
      <c r="H233" s="82">
        <v>836996159</v>
      </c>
      <c r="I233" s="82">
        <v>863019413</v>
      </c>
      <c r="J233" s="82">
        <v>0.76760574909570434</v>
      </c>
    </row>
    <row r="234" spans="1:10">
      <c r="A234" s="82" t="s">
        <v>318</v>
      </c>
      <c r="B234" s="82">
        <v>715631585</v>
      </c>
      <c r="C234" s="82">
        <v>710164181</v>
      </c>
      <c r="D234" s="82">
        <v>967612684</v>
      </c>
      <c r="E234" s="82">
        <v>1041127923</v>
      </c>
      <c r="F234" s="82">
        <v>965085446</v>
      </c>
      <c r="G234" s="82">
        <v>969380698</v>
      </c>
      <c r="H234" s="82">
        <v>1210443323</v>
      </c>
      <c r="I234" s="82">
        <v>1259948310</v>
      </c>
      <c r="J234" s="82">
        <v>0.82632590141733675</v>
      </c>
    </row>
    <row r="235" spans="1:10">
      <c r="A235" s="82" t="s">
        <v>320</v>
      </c>
      <c r="B235" s="82">
        <v>119343957</v>
      </c>
      <c r="C235" s="82">
        <v>137529668</v>
      </c>
      <c r="D235" s="82">
        <v>134588891</v>
      </c>
      <c r="E235" s="82">
        <v>137598415</v>
      </c>
      <c r="F235" s="82">
        <v>192704752</v>
      </c>
      <c r="G235" s="82">
        <v>203242833</v>
      </c>
      <c r="H235" s="82">
        <v>199864772</v>
      </c>
      <c r="I235" s="82">
        <v>201282274</v>
      </c>
      <c r="J235" s="82">
        <v>0.68360920346120491</v>
      </c>
    </row>
    <row r="236" spans="1:10">
      <c r="A236" s="82" t="s">
        <v>426</v>
      </c>
      <c r="B236" s="82">
        <v>67210445</v>
      </c>
      <c r="C236" s="82">
        <v>66427853</v>
      </c>
      <c r="D236" s="82">
        <v>70619817</v>
      </c>
      <c r="E236" s="82">
        <v>71027702</v>
      </c>
      <c r="F236" s="82">
        <v>107933910</v>
      </c>
      <c r="G236" s="82">
        <v>109681866</v>
      </c>
      <c r="H236" s="82">
        <v>107026416</v>
      </c>
      <c r="I236" s="82">
        <v>107446468</v>
      </c>
      <c r="J236" s="82">
        <v>0.66105199474774734</v>
      </c>
    </row>
    <row r="237" spans="1:10">
      <c r="A237" s="82" t="s">
        <v>70</v>
      </c>
      <c r="B237" s="82">
        <v>438930000</v>
      </c>
      <c r="C237" s="82">
        <v>425754000</v>
      </c>
      <c r="D237" s="82">
        <v>496679000</v>
      </c>
      <c r="E237" s="82">
        <v>509446000</v>
      </c>
      <c r="F237" s="82">
        <v>617569000</v>
      </c>
      <c r="G237" s="82">
        <v>621732000</v>
      </c>
      <c r="H237" s="82">
        <v>677143000</v>
      </c>
      <c r="I237" s="82">
        <v>684405000</v>
      </c>
      <c r="J237" s="82">
        <v>0.74436335210876603</v>
      </c>
    </row>
    <row r="238" spans="1:10">
      <c r="A238" s="82" t="s">
        <v>321</v>
      </c>
      <c r="B238" s="82">
        <v>154015000</v>
      </c>
      <c r="C238" s="82">
        <v>158981000</v>
      </c>
      <c r="D238" s="82">
        <v>192880000</v>
      </c>
      <c r="E238" s="82">
        <v>197099000</v>
      </c>
      <c r="F238" s="82">
        <v>246905000</v>
      </c>
      <c r="G238" s="82">
        <v>253445000</v>
      </c>
      <c r="H238" s="82">
        <v>269405000</v>
      </c>
      <c r="I238" s="82">
        <v>275012000</v>
      </c>
      <c r="J238" s="82">
        <v>0.71669236251509028</v>
      </c>
    </row>
    <row r="239" spans="1:10">
      <c r="A239" s="82" t="s">
        <v>322</v>
      </c>
      <c r="B239" s="82">
        <v>44764716</v>
      </c>
      <c r="C239" s="82">
        <v>44882633</v>
      </c>
      <c r="D239" s="82">
        <v>45168831</v>
      </c>
      <c r="E239" s="82">
        <v>47154224</v>
      </c>
      <c r="F239" s="82">
        <v>73758686</v>
      </c>
      <c r="G239" s="82">
        <v>72427939</v>
      </c>
      <c r="H239" s="82">
        <v>71386743</v>
      </c>
      <c r="I239" s="82">
        <v>74745023</v>
      </c>
      <c r="J239" s="82">
        <v>0.63086774352855579</v>
      </c>
    </row>
    <row r="240" spans="1:10">
      <c r="A240" s="82" t="s">
        <v>323</v>
      </c>
      <c r="B240" s="82">
        <v>522202852</v>
      </c>
      <c r="C240" s="82">
        <v>526597857</v>
      </c>
      <c r="D240" s="82">
        <v>624618422</v>
      </c>
      <c r="E240" s="82">
        <v>665221137</v>
      </c>
      <c r="F240" s="82">
        <v>722543590</v>
      </c>
      <c r="G240" s="82">
        <v>724969841</v>
      </c>
      <c r="H240" s="82">
        <v>755435682</v>
      </c>
      <c r="I240" s="82">
        <v>791579560</v>
      </c>
      <c r="J240" s="82">
        <v>0.84037179661384886</v>
      </c>
    </row>
    <row r="241" spans="1:10">
      <c r="A241" s="82" t="s">
        <v>324</v>
      </c>
      <c r="B241" s="82">
        <v>176434508</v>
      </c>
      <c r="C241" s="82">
        <v>174112831</v>
      </c>
      <c r="D241" s="82">
        <v>193378128</v>
      </c>
      <c r="E241" s="82">
        <v>206971878</v>
      </c>
      <c r="F241" s="82">
        <v>261745784</v>
      </c>
      <c r="G241" s="82">
        <v>258077291</v>
      </c>
      <c r="H241" s="82">
        <v>263927900</v>
      </c>
      <c r="I241" s="82">
        <v>274585267</v>
      </c>
      <c r="J241" s="82">
        <v>0.75376177411587053</v>
      </c>
    </row>
    <row r="242" spans="1:10">
      <c r="A242" s="82" t="s">
        <v>325</v>
      </c>
      <c r="B242" s="82">
        <v>835806235</v>
      </c>
      <c r="C242" s="82">
        <v>850891923</v>
      </c>
      <c r="D242" s="82">
        <v>905793028</v>
      </c>
      <c r="E242" s="82">
        <v>933451397</v>
      </c>
      <c r="F242" s="82">
        <v>1120305483</v>
      </c>
      <c r="G242" s="82">
        <v>1132713891</v>
      </c>
      <c r="H242" s="82">
        <v>1177498899</v>
      </c>
      <c r="I242" s="82">
        <v>1222647092</v>
      </c>
      <c r="J242" s="82">
        <v>0.76346756403196026</v>
      </c>
    </row>
    <row r="243" spans="1:10">
      <c r="A243" s="82" t="s">
        <v>326</v>
      </c>
      <c r="B243" s="82">
        <v>93462273</v>
      </c>
      <c r="C243" s="82">
        <v>93042378</v>
      </c>
      <c r="D243" s="82">
        <v>101923775</v>
      </c>
      <c r="E243" s="82">
        <v>108342734</v>
      </c>
      <c r="F243" s="82">
        <v>235234875</v>
      </c>
      <c r="G243" s="82">
        <v>240225704</v>
      </c>
      <c r="H243" s="82">
        <v>263628279</v>
      </c>
      <c r="I243" s="82">
        <v>279646354</v>
      </c>
      <c r="J243" s="82">
        <v>0.3874276651574009</v>
      </c>
    </row>
    <row r="244" spans="1:10">
      <c r="A244" s="82" t="s">
        <v>327</v>
      </c>
      <c r="B244" s="82">
        <v>372012000</v>
      </c>
      <c r="C244" s="82">
        <v>370141000</v>
      </c>
      <c r="D244" s="82">
        <v>473349779</v>
      </c>
      <c r="E244" s="82">
        <v>499649923</v>
      </c>
      <c r="F244" s="82">
        <v>593774000</v>
      </c>
      <c r="G244" s="82">
        <v>591020000</v>
      </c>
      <c r="H244" s="82">
        <v>637877169</v>
      </c>
      <c r="I244" s="82">
        <v>682401106</v>
      </c>
      <c r="J244" s="82">
        <v>0.73219389389442169</v>
      </c>
    </row>
    <row r="245" spans="1:10">
      <c r="A245" s="82" t="s">
        <v>328</v>
      </c>
      <c r="B245" s="82">
        <v>514223625</v>
      </c>
      <c r="C245" s="82">
        <v>588564141</v>
      </c>
      <c r="D245" s="82">
        <v>717004385</v>
      </c>
      <c r="E245" s="82">
        <v>803625668</v>
      </c>
      <c r="F245" s="82">
        <v>621034862</v>
      </c>
      <c r="G245" s="82">
        <v>696624845</v>
      </c>
      <c r="H245" s="82">
        <v>793195482</v>
      </c>
      <c r="I245" s="82">
        <v>888925589</v>
      </c>
      <c r="J245" s="82">
        <v>0.90404155077146731</v>
      </c>
    </row>
    <row r="246" spans="1:10">
      <c r="A246" s="82" t="s">
        <v>71</v>
      </c>
      <c r="B246" s="82">
        <v>134846000</v>
      </c>
      <c r="C246" s="82">
        <v>136296000</v>
      </c>
      <c r="D246" s="82">
        <v>170642000</v>
      </c>
      <c r="E246" s="82">
        <v>185485000</v>
      </c>
      <c r="F246" s="82">
        <v>230590000</v>
      </c>
      <c r="G246" s="82">
        <v>225575000</v>
      </c>
      <c r="H246" s="82">
        <v>257259000</v>
      </c>
      <c r="I246" s="82">
        <v>275004000</v>
      </c>
      <c r="J246" s="82">
        <v>0.67448109845674975</v>
      </c>
    </row>
    <row r="247" spans="1:10">
      <c r="A247" s="82" t="s">
        <v>329</v>
      </c>
      <c r="B247" s="82">
        <v>84832000</v>
      </c>
      <c r="C247" s="82">
        <v>80194000</v>
      </c>
      <c r="D247" s="82">
        <v>103102000</v>
      </c>
      <c r="E247" s="82">
        <v>110522000</v>
      </c>
      <c r="F247" s="82">
        <v>155205000</v>
      </c>
      <c r="G247" s="82">
        <v>147323000</v>
      </c>
      <c r="H247" s="82">
        <v>166164000</v>
      </c>
      <c r="I247" s="82">
        <v>176177000</v>
      </c>
      <c r="J247" s="82">
        <v>0.62733500967776723</v>
      </c>
    </row>
    <row r="248" spans="1:10">
      <c r="A248" s="82" t="s">
        <v>330</v>
      </c>
      <c r="B248" s="82">
        <v>117818000</v>
      </c>
      <c r="C248" s="82">
        <v>116951000</v>
      </c>
      <c r="D248" s="82">
        <v>140897000</v>
      </c>
      <c r="E248" s="82">
        <v>156682000</v>
      </c>
      <c r="F248" s="82">
        <v>203154000</v>
      </c>
      <c r="G248" s="82">
        <v>199272000</v>
      </c>
      <c r="H248" s="82">
        <v>218103000</v>
      </c>
      <c r="I248" s="82">
        <v>241878000</v>
      </c>
      <c r="J248" s="82">
        <v>0.64777284416110603</v>
      </c>
    </row>
    <row r="249" spans="1:10">
      <c r="A249" s="82" t="s">
        <v>331</v>
      </c>
      <c r="B249" s="82">
        <v>445866000</v>
      </c>
      <c r="C249" s="82">
        <v>472806000</v>
      </c>
      <c r="D249" s="82">
        <v>551331000</v>
      </c>
      <c r="E249" s="82">
        <v>545599000</v>
      </c>
      <c r="F249" s="82">
        <v>787571000</v>
      </c>
      <c r="G249" s="82">
        <v>788168000</v>
      </c>
      <c r="H249" s="82">
        <v>696442000</v>
      </c>
      <c r="I249" s="82">
        <v>701139000</v>
      </c>
      <c r="J249" s="82">
        <v>0.77816096380318311</v>
      </c>
    </row>
    <row r="250" spans="1:10">
      <c r="A250" s="82" t="s">
        <v>332</v>
      </c>
      <c r="B250" s="82">
        <v>177817397</v>
      </c>
      <c r="C250" s="82">
        <v>167939046</v>
      </c>
      <c r="D250" s="82">
        <v>182319097</v>
      </c>
      <c r="E250" s="82">
        <v>194549663</v>
      </c>
      <c r="F250" s="82">
        <v>296314975</v>
      </c>
      <c r="G250" s="82">
        <v>289553926</v>
      </c>
      <c r="H250" s="82">
        <v>303277481</v>
      </c>
      <c r="I250" s="82">
        <v>319176632</v>
      </c>
      <c r="J250" s="82">
        <v>0.60953604836584652</v>
      </c>
    </row>
    <row r="251" spans="1:10">
      <c r="A251" s="82" t="s">
        <v>333</v>
      </c>
      <c r="B251" s="82">
        <v>1689424000</v>
      </c>
      <c r="C251" s="82">
        <v>1718626000</v>
      </c>
      <c r="D251" s="82">
        <v>1812025000</v>
      </c>
      <c r="E251" s="82">
        <v>1868897000</v>
      </c>
      <c r="F251" s="82">
        <v>2263255000</v>
      </c>
      <c r="G251" s="82">
        <v>2293808000</v>
      </c>
      <c r="H251" s="82">
        <v>2381019000</v>
      </c>
      <c r="I251" s="82">
        <v>2445825000</v>
      </c>
      <c r="J251" s="82">
        <v>0.76411722016088646</v>
      </c>
    </row>
    <row r="252" spans="1:10">
      <c r="A252" s="82" t="s">
        <v>72</v>
      </c>
      <c r="B252" s="82">
        <v>66491000</v>
      </c>
      <c r="C252" s="82">
        <v>63211000</v>
      </c>
      <c r="D252" s="82">
        <v>64564000</v>
      </c>
      <c r="E252" s="82">
        <v>66354000</v>
      </c>
      <c r="F252" s="82">
        <v>103213000</v>
      </c>
      <c r="G252" s="82">
        <v>100449000</v>
      </c>
      <c r="H252" s="82">
        <v>103671000</v>
      </c>
      <c r="I252" s="82">
        <v>106141000</v>
      </c>
      <c r="J252" s="82">
        <v>0.62514956520100617</v>
      </c>
    </row>
    <row r="253" spans="1:10">
      <c r="A253" s="82" t="s">
        <v>334</v>
      </c>
      <c r="B253" s="82">
        <v>49146000</v>
      </c>
      <c r="C253" s="82">
        <v>47191000</v>
      </c>
      <c r="D253" s="82">
        <v>48867000</v>
      </c>
      <c r="E253" s="82">
        <v>52861000</v>
      </c>
      <c r="F253" s="82">
        <v>75152000</v>
      </c>
      <c r="G253" s="82">
        <v>77782000</v>
      </c>
      <c r="H253" s="82">
        <v>79499000</v>
      </c>
      <c r="I253" s="82">
        <v>84545000</v>
      </c>
      <c r="J253" s="82">
        <v>0.62524099591933291</v>
      </c>
    </row>
    <row r="254" spans="1:10">
      <c r="A254" s="82" t="s">
        <v>335</v>
      </c>
      <c r="B254" s="82">
        <v>77247129</v>
      </c>
      <c r="C254" s="82">
        <v>90466781</v>
      </c>
      <c r="D254" s="82">
        <v>90961452</v>
      </c>
      <c r="E254" s="82">
        <v>95232532</v>
      </c>
      <c r="F254" s="82">
        <v>137103212</v>
      </c>
      <c r="G254" s="82">
        <v>141968195</v>
      </c>
      <c r="H254" s="82">
        <v>142578250</v>
      </c>
      <c r="I254" s="82">
        <v>150486244</v>
      </c>
      <c r="J254" s="82">
        <v>0.63283214112248032</v>
      </c>
    </row>
    <row r="255" spans="1:10">
      <c r="A255" s="82" t="s">
        <v>336</v>
      </c>
      <c r="B255" s="82">
        <v>1333989779</v>
      </c>
      <c r="C255" s="82">
        <v>1544749668</v>
      </c>
      <c r="D255" s="82">
        <v>1606374923</v>
      </c>
      <c r="E255" s="82">
        <v>1606708892</v>
      </c>
      <c r="F255" s="82">
        <v>2115309674</v>
      </c>
      <c r="G255" s="82">
        <v>2325423337</v>
      </c>
      <c r="H255" s="82">
        <v>2361269888</v>
      </c>
      <c r="I255" s="82">
        <v>2321270222</v>
      </c>
      <c r="J255" s="82">
        <v>0.69216796768092947</v>
      </c>
    </row>
    <row r="256" spans="1:10">
      <c r="A256" s="82" t="s">
        <v>427</v>
      </c>
      <c r="B256" s="82">
        <v>194615930</v>
      </c>
      <c r="C256" s="82">
        <v>191889061</v>
      </c>
      <c r="D256" s="82">
        <v>200831812</v>
      </c>
      <c r="E256" s="82">
        <v>214088864</v>
      </c>
      <c r="F256" s="82">
        <v>282242093</v>
      </c>
      <c r="G256" s="82">
        <v>268813287</v>
      </c>
      <c r="H256" s="82">
        <v>274880341</v>
      </c>
      <c r="I256" s="82">
        <v>290799252</v>
      </c>
      <c r="J256" s="82">
        <v>0.73620844114138229</v>
      </c>
    </row>
    <row r="257" spans="1:10">
      <c r="A257" s="82" t="s">
        <v>338</v>
      </c>
      <c r="B257" s="82">
        <v>148786989</v>
      </c>
      <c r="C257" s="82">
        <v>156627529</v>
      </c>
      <c r="D257" s="82">
        <v>175646270</v>
      </c>
      <c r="E257" s="82">
        <v>181108282</v>
      </c>
      <c r="F257" s="82">
        <v>245889786</v>
      </c>
      <c r="G257" s="82">
        <v>232996058</v>
      </c>
      <c r="H257" s="82">
        <v>267587207</v>
      </c>
      <c r="I257" s="82">
        <v>282434660</v>
      </c>
      <c r="J257" s="82">
        <v>0.6412395773238313</v>
      </c>
    </row>
    <row r="258" spans="1:10">
      <c r="A258" s="82" t="s">
        <v>339</v>
      </c>
      <c r="B258" s="82">
        <v>225122398</v>
      </c>
      <c r="C258" s="82">
        <v>241830555</v>
      </c>
      <c r="D258" s="82">
        <v>280276671</v>
      </c>
      <c r="E258" s="82">
        <v>292195675</v>
      </c>
      <c r="F258" s="82">
        <v>293412802</v>
      </c>
      <c r="G258" s="82">
        <v>315809977</v>
      </c>
      <c r="H258" s="82">
        <v>340921116</v>
      </c>
      <c r="I258" s="82">
        <v>360731292</v>
      </c>
      <c r="J258" s="82">
        <v>0.8100092270342879</v>
      </c>
    </row>
    <row r="259" spans="1:10">
      <c r="A259" s="82" t="s">
        <v>73</v>
      </c>
      <c r="B259" s="82">
        <v>84782460</v>
      </c>
      <c r="C259" s="82">
        <v>90061345</v>
      </c>
      <c r="D259" s="82">
        <v>107886150</v>
      </c>
      <c r="E259" s="82">
        <v>111137962</v>
      </c>
      <c r="F259" s="82">
        <v>130396530</v>
      </c>
      <c r="G259" s="82">
        <v>139235143</v>
      </c>
      <c r="H259" s="82">
        <v>143639860</v>
      </c>
      <c r="I259" s="82">
        <v>151801680</v>
      </c>
      <c r="J259" s="82">
        <v>0.73212603444177959</v>
      </c>
    </row>
    <row r="260" spans="1:10">
      <c r="A260" s="82" t="s">
        <v>340</v>
      </c>
      <c r="B260" s="82">
        <v>379431313</v>
      </c>
      <c r="C260" s="82">
        <v>399834177</v>
      </c>
      <c r="D260" s="82">
        <v>496355760</v>
      </c>
      <c r="E260" s="82">
        <v>503334169</v>
      </c>
      <c r="F260" s="82">
        <v>536908589</v>
      </c>
      <c r="G260" s="82">
        <v>557832424</v>
      </c>
      <c r="H260" s="82">
        <v>616250507</v>
      </c>
      <c r="I260" s="82">
        <v>632243833</v>
      </c>
      <c r="J260" s="82">
        <v>0.79610767670390226</v>
      </c>
    </row>
    <row r="261" spans="1:10">
      <c r="A261" s="82" t="s">
        <v>74</v>
      </c>
      <c r="B261" s="82">
        <v>226568000</v>
      </c>
      <c r="C261" s="82">
        <v>222041000</v>
      </c>
      <c r="D261" s="82">
        <v>285320000</v>
      </c>
      <c r="E261" s="82">
        <v>272367000</v>
      </c>
      <c r="F261" s="82">
        <v>393592000</v>
      </c>
      <c r="G261" s="82">
        <v>385434000</v>
      </c>
      <c r="H261" s="82">
        <v>420228000</v>
      </c>
      <c r="I261" s="82">
        <v>404229000</v>
      </c>
      <c r="J261" s="82">
        <v>0.67379381489205381</v>
      </c>
    </row>
    <row r="262" spans="1:10">
      <c r="A262" s="82" t="s">
        <v>341</v>
      </c>
      <c r="B262" s="82">
        <v>304773852</v>
      </c>
      <c r="C262" s="82">
        <v>302210070</v>
      </c>
      <c r="D262" s="82">
        <v>341351825</v>
      </c>
      <c r="E262" s="82">
        <v>348769454</v>
      </c>
      <c r="F262" s="82">
        <v>445817296</v>
      </c>
      <c r="G262" s="82">
        <v>446456928</v>
      </c>
      <c r="H262" s="82">
        <v>454943510</v>
      </c>
      <c r="I262" s="82">
        <v>464683462</v>
      </c>
      <c r="J262" s="82">
        <v>0.75055275799765819</v>
      </c>
    </row>
    <row r="263" spans="1:10">
      <c r="A263" s="82" t="s">
        <v>342</v>
      </c>
      <c r="B263" s="82">
        <v>274833988</v>
      </c>
      <c r="C263" s="82">
        <v>260452595</v>
      </c>
      <c r="D263" s="82">
        <v>268593647</v>
      </c>
      <c r="E263" s="82">
        <v>306333478</v>
      </c>
      <c r="F263" s="82">
        <v>360973008</v>
      </c>
      <c r="G263" s="82">
        <v>348513759</v>
      </c>
      <c r="H263" s="82">
        <v>359429141</v>
      </c>
      <c r="I263" s="82">
        <v>400981607</v>
      </c>
      <c r="J263" s="82">
        <v>0.76395892642527119</v>
      </c>
    </row>
    <row r="264" spans="1:10">
      <c r="A264" s="82" t="s">
        <v>343</v>
      </c>
      <c r="B264" s="82">
        <v>527877210</v>
      </c>
      <c r="C264" s="82">
        <v>570355076</v>
      </c>
      <c r="D264" s="82">
        <v>659125553</v>
      </c>
      <c r="E264" s="82">
        <v>747359580</v>
      </c>
      <c r="F264" s="82">
        <v>700632478</v>
      </c>
      <c r="G264" s="82">
        <v>762724768</v>
      </c>
      <c r="H264" s="82">
        <v>783930804</v>
      </c>
      <c r="I264" s="82">
        <v>868202648</v>
      </c>
      <c r="J264" s="82">
        <v>0.86081237107675812</v>
      </c>
    </row>
    <row r="265" spans="1:10">
      <c r="A265" s="82" t="s">
        <v>344</v>
      </c>
      <c r="B265" s="82">
        <v>128144979</v>
      </c>
      <c r="C265" s="82">
        <v>141374150</v>
      </c>
      <c r="D265" s="82">
        <v>130297757</v>
      </c>
      <c r="E265" s="82">
        <v>132171390</v>
      </c>
      <c r="F265" s="82">
        <v>194050066</v>
      </c>
      <c r="G265" s="82">
        <v>198887138</v>
      </c>
      <c r="H265" s="82">
        <v>174474246</v>
      </c>
      <c r="I265" s="82">
        <v>185203569</v>
      </c>
      <c r="J265" s="82">
        <v>0.71365465964643482</v>
      </c>
    </row>
    <row r="266" spans="1:10">
      <c r="A266" s="82" t="s">
        <v>345</v>
      </c>
      <c r="B266" s="82">
        <v>1116045487</v>
      </c>
      <c r="C266" s="82">
        <v>1200123167</v>
      </c>
      <c r="D266" s="82">
        <v>1317719983</v>
      </c>
      <c r="E266" s="82">
        <v>1381612098</v>
      </c>
      <c r="F266" s="82">
        <v>1470672511</v>
      </c>
      <c r="G266" s="82">
        <v>1570964635</v>
      </c>
      <c r="H266" s="82">
        <v>1586360434</v>
      </c>
      <c r="I266" s="82">
        <v>1652012475</v>
      </c>
      <c r="J266" s="82">
        <v>0.83632062039967348</v>
      </c>
    </row>
    <row r="267" spans="1:10">
      <c r="A267" s="82" t="s">
        <v>76</v>
      </c>
      <c r="B267" s="82">
        <v>179628154</v>
      </c>
      <c r="C267" s="82">
        <v>182435299</v>
      </c>
      <c r="D267" s="82">
        <v>199346703</v>
      </c>
      <c r="E267" s="82">
        <v>205937822</v>
      </c>
      <c r="F267" s="82">
        <v>279602268</v>
      </c>
      <c r="G267" s="82">
        <v>293680651</v>
      </c>
      <c r="H267" s="82">
        <v>287852107</v>
      </c>
      <c r="I267" s="82">
        <v>299707683</v>
      </c>
      <c r="J267" s="82">
        <v>0.68712893823279131</v>
      </c>
    </row>
    <row r="268" spans="1:10">
      <c r="A268" s="82" t="s">
        <v>77</v>
      </c>
      <c r="B268" s="82">
        <v>149377616</v>
      </c>
      <c r="C268" s="82">
        <v>154615794</v>
      </c>
      <c r="D268" s="82">
        <v>162675208</v>
      </c>
      <c r="E268" s="82">
        <v>173731459</v>
      </c>
      <c r="F268" s="82">
        <v>255884578</v>
      </c>
      <c r="G268" s="82">
        <v>266411026</v>
      </c>
      <c r="H268" s="82">
        <v>261679276</v>
      </c>
      <c r="I268" s="82">
        <v>272006086</v>
      </c>
      <c r="J268" s="82">
        <v>0.63870430825580871</v>
      </c>
    </row>
    <row r="269" spans="1:10">
      <c r="A269" s="82" t="s">
        <v>428</v>
      </c>
      <c r="B269" s="82">
        <v>98603526</v>
      </c>
      <c r="C269" s="82">
        <v>101092075</v>
      </c>
      <c r="D269" s="82">
        <v>114984543</v>
      </c>
      <c r="E269" s="82">
        <v>116559050</v>
      </c>
      <c r="F269" s="82">
        <v>178848429</v>
      </c>
      <c r="G269" s="82">
        <v>174666933</v>
      </c>
      <c r="H269" s="82">
        <v>174248443</v>
      </c>
      <c r="I269" s="82">
        <v>176126491</v>
      </c>
      <c r="J269" s="82">
        <v>0.66179170060226777</v>
      </c>
    </row>
    <row r="270" spans="1:10">
      <c r="A270" s="82" t="s">
        <v>347</v>
      </c>
      <c r="B270" s="82">
        <v>183769410</v>
      </c>
      <c r="C270" s="82">
        <v>211713274</v>
      </c>
      <c r="D270" s="82">
        <v>242811121</v>
      </c>
      <c r="E270" s="82">
        <v>245867810</v>
      </c>
      <c r="F270" s="82">
        <v>273421998</v>
      </c>
      <c r="G270" s="82">
        <v>310896211</v>
      </c>
      <c r="H270" s="82">
        <v>325031116</v>
      </c>
      <c r="I270" s="82">
        <v>338350444</v>
      </c>
      <c r="J270" s="82">
        <v>0.72666613672302438</v>
      </c>
    </row>
    <row r="271" spans="1:10">
      <c r="A271" s="82" t="s">
        <v>78</v>
      </c>
      <c r="B271" s="82">
        <v>74189841</v>
      </c>
      <c r="C271" s="82">
        <v>93087353</v>
      </c>
      <c r="D271" s="82">
        <v>78343074</v>
      </c>
      <c r="E271" s="82">
        <v>84109264</v>
      </c>
      <c r="F271" s="82">
        <v>138714275</v>
      </c>
      <c r="G271" s="82">
        <v>163456493</v>
      </c>
      <c r="H271" s="82">
        <v>133490407</v>
      </c>
      <c r="I271" s="82">
        <v>142476969</v>
      </c>
      <c r="J271" s="82">
        <v>0.59033585982587822</v>
      </c>
    </row>
    <row r="272" spans="1:10">
      <c r="A272" s="82" t="s">
        <v>79</v>
      </c>
      <c r="B272" s="82">
        <v>167087542</v>
      </c>
      <c r="C272" s="82">
        <v>192037163</v>
      </c>
      <c r="D272" s="82">
        <v>231579675</v>
      </c>
      <c r="E272" s="82">
        <v>276739956</v>
      </c>
      <c r="F272" s="82">
        <v>317109210</v>
      </c>
      <c r="G272" s="82">
        <v>353416262</v>
      </c>
      <c r="H272" s="82">
        <v>406629945</v>
      </c>
      <c r="I272" s="82">
        <v>424216139</v>
      </c>
      <c r="J272" s="82">
        <v>0.65235602929288838</v>
      </c>
    </row>
    <row r="273" spans="1:10">
      <c r="A273" s="82" t="s">
        <v>348</v>
      </c>
      <c r="B273" s="82">
        <v>57746917</v>
      </c>
      <c r="C273" s="82">
        <v>62999035</v>
      </c>
      <c r="D273" s="82">
        <v>68724938</v>
      </c>
      <c r="E273" s="82">
        <v>87925788</v>
      </c>
      <c r="F273" s="82">
        <v>174165729</v>
      </c>
      <c r="G273" s="82">
        <v>178328766</v>
      </c>
      <c r="H273" s="82">
        <v>176838103</v>
      </c>
      <c r="I273" s="82">
        <v>207929807</v>
      </c>
      <c r="J273" s="82">
        <v>0.42286283659177348</v>
      </c>
    </row>
    <row r="274" spans="1:10">
      <c r="A274" s="82" t="s">
        <v>349</v>
      </c>
      <c r="B274" s="82">
        <v>61542422</v>
      </c>
      <c r="C274" s="82">
        <v>65494266</v>
      </c>
      <c r="D274" s="82">
        <v>83412101</v>
      </c>
      <c r="E274" s="82">
        <v>84306744</v>
      </c>
      <c r="F274" s="82">
        <v>110215490</v>
      </c>
      <c r="G274" s="82">
        <v>117454104</v>
      </c>
      <c r="H274" s="82">
        <v>141141483</v>
      </c>
      <c r="I274" s="82">
        <v>144880300</v>
      </c>
      <c r="J274" s="82">
        <v>0.58190619428590362</v>
      </c>
    </row>
    <row r="275" spans="1:10">
      <c r="A275" s="82" t="s">
        <v>350</v>
      </c>
      <c r="B275" s="82">
        <v>99244595</v>
      </c>
      <c r="C275" s="82">
        <v>109375339</v>
      </c>
      <c r="D275" s="82">
        <v>125603649</v>
      </c>
      <c r="E275" s="82">
        <v>129480281</v>
      </c>
      <c r="F275" s="82">
        <v>169479823</v>
      </c>
      <c r="G275" s="82">
        <v>190716139</v>
      </c>
      <c r="H275" s="82">
        <v>194424600</v>
      </c>
      <c r="I275" s="82">
        <v>197253197</v>
      </c>
      <c r="J275" s="82">
        <v>0.65641664099365649</v>
      </c>
    </row>
    <row r="276" spans="1:10">
      <c r="A276" s="82" t="s">
        <v>351</v>
      </c>
      <c r="B276" s="82">
        <v>280314000</v>
      </c>
      <c r="C276" s="82">
        <v>284130000</v>
      </c>
      <c r="D276" s="82">
        <v>285328000</v>
      </c>
      <c r="E276" s="82">
        <v>297141000</v>
      </c>
      <c r="F276" s="82">
        <v>373297000</v>
      </c>
      <c r="G276" s="82">
        <v>377189000</v>
      </c>
      <c r="H276" s="82">
        <v>377214000</v>
      </c>
      <c r="I276" s="82">
        <v>391505000</v>
      </c>
      <c r="J276" s="82">
        <v>0.75897114979374469</v>
      </c>
    </row>
    <row r="277" spans="1:10">
      <c r="A277" s="82" t="s">
        <v>352</v>
      </c>
      <c r="B277" s="82">
        <v>360219000</v>
      </c>
      <c r="C277" s="82">
        <v>360193000</v>
      </c>
      <c r="D277" s="82">
        <v>405986000</v>
      </c>
      <c r="E277" s="82">
        <v>439359000</v>
      </c>
      <c r="F277" s="82">
        <v>523025000</v>
      </c>
      <c r="G277" s="82">
        <v>542047000</v>
      </c>
      <c r="H277" s="82">
        <v>577249000</v>
      </c>
      <c r="I277" s="82">
        <v>589620000</v>
      </c>
      <c r="J277" s="82">
        <v>0.7451562022997863</v>
      </c>
    </row>
    <row r="278" spans="1:10">
      <c r="A278" s="82" t="s">
        <v>353</v>
      </c>
      <c r="B278" s="82">
        <v>276009191</v>
      </c>
      <c r="C278" s="82">
        <v>313106215</v>
      </c>
      <c r="D278" s="82">
        <v>338366174</v>
      </c>
      <c r="E278" s="82">
        <v>369701754</v>
      </c>
      <c r="F278" s="82">
        <v>384279554</v>
      </c>
      <c r="G278" s="82">
        <v>438719845</v>
      </c>
      <c r="H278" s="82">
        <v>473677712</v>
      </c>
      <c r="I278" s="82">
        <v>514534767</v>
      </c>
      <c r="J278" s="82">
        <v>0.71851656624789362</v>
      </c>
    </row>
    <row r="279" spans="1:10">
      <c r="A279" s="82" t="s">
        <v>354</v>
      </c>
      <c r="B279" s="82">
        <v>1035381653</v>
      </c>
      <c r="C279" s="82">
        <v>1052015371</v>
      </c>
      <c r="D279" s="82">
        <v>1127432529</v>
      </c>
      <c r="E279" s="82">
        <v>1199677351</v>
      </c>
      <c r="F279" s="82">
        <v>1510167604</v>
      </c>
      <c r="G279" s="82">
        <v>1475896312</v>
      </c>
      <c r="H279" s="82">
        <v>1572119029</v>
      </c>
      <c r="I279" s="82">
        <v>1658689154</v>
      </c>
      <c r="J279" s="82">
        <v>0.72326834000627949</v>
      </c>
    </row>
    <row r="280" spans="1:10">
      <c r="A280" s="82" t="s">
        <v>355</v>
      </c>
      <c r="B280" s="82">
        <v>164485471</v>
      </c>
      <c r="C280" s="82">
        <v>166255684</v>
      </c>
      <c r="D280" s="82">
        <v>206602251</v>
      </c>
      <c r="E280" s="82">
        <v>207838222</v>
      </c>
      <c r="F280" s="82">
        <v>308011625</v>
      </c>
      <c r="G280" s="82">
        <v>303839260</v>
      </c>
      <c r="H280" s="82">
        <v>330239323</v>
      </c>
      <c r="I280" s="82">
        <v>334565334</v>
      </c>
      <c r="J280" s="82">
        <v>0.6212186406616772</v>
      </c>
    </row>
    <row r="281" spans="1:10">
      <c r="A281" s="82" t="s">
        <v>356</v>
      </c>
      <c r="B281" s="82">
        <v>206976000</v>
      </c>
      <c r="C281" s="82">
        <v>210444000</v>
      </c>
      <c r="D281" s="82">
        <v>215337000</v>
      </c>
      <c r="E281" s="82">
        <v>232556000</v>
      </c>
      <c r="F281" s="82">
        <v>285746000</v>
      </c>
      <c r="G281" s="82">
        <v>298157000</v>
      </c>
      <c r="H281" s="82">
        <v>302959000</v>
      </c>
      <c r="I281" s="82">
        <v>318762000</v>
      </c>
      <c r="J281" s="82">
        <v>0.72955998519271437</v>
      </c>
    </row>
    <row r="282" spans="1:10">
      <c r="A282" s="82" t="s">
        <v>357</v>
      </c>
      <c r="B282" s="82">
        <v>394866533</v>
      </c>
      <c r="C282" s="82">
        <v>401101652</v>
      </c>
      <c r="D282" s="82">
        <v>459402366</v>
      </c>
      <c r="E282" s="82">
        <v>474660389</v>
      </c>
      <c r="F282" s="82">
        <v>570053618</v>
      </c>
      <c r="G282" s="82">
        <v>570317404</v>
      </c>
      <c r="H282" s="82">
        <v>600919344</v>
      </c>
      <c r="I282" s="82">
        <v>630140999</v>
      </c>
      <c r="J282" s="82">
        <v>0.75326060318763677</v>
      </c>
    </row>
    <row r="283" spans="1:10">
      <c r="A283" s="82" t="s">
        <v>358</v>
      </c>
      <c r="B283" s="82">
        <v>85047186</v>
      </c>
      <c r="C283" s="82">
        <v>84336210</v>
      </c>
      <c r="D283" s="82">
        <v>82422829</v>
      </c>
      <c r="E283" s="82">
        <v>83658286</v>
      </c>
      <c r="F283" s="82">
        <v>140541837</v>
      </c>
      <c r="G283" s="82">
        <v>135416958</v>
      </c>
      <c r="H283" s="82">
        <v>133298067</v>
      </c>
      <c r="I283" s="82">
        <v>135232737</v>
      </c>
      <c r="J283" s="82">
        <v>0.61862451249507733</v>
      </c>
    </row>
    <row r="284" spans="1:10">
      <c r="A284" s="82" t="s">
        <v>360</v>
      </c>
      <c r="B284" s="82">
        <v>499303224</v>
      </c>
      <c r="C284" s="82">
        <v>524702108</v>
      </c>
      <c r="D284" s="82">
        <v>554390214</v>
      </c>
      <c r="E284" s="82">
        <v>564662717</v>
      </c>
      <c r="F284" s="82">
        <v>738338146</v>
      </c>
      <c r="G284" s="82">
        <v>690220288</v>
      </c>
      <c r="H284" s="82">
        <v>732582637</v>
      </c>
      <c r="I284" s="82">
        <v>758457910</v>
      </c>
      <c r="J284" s="82">
        <v>0.74448787408651329</v>
      </c>
    </row>
    <row r="285" spans="1:10">
      <c r="A285" s="82" t="s">
        <v>361</v>
      </c>
      <c r="B285" s="82">
        <v>41691739</v>
      </c>
      <c r="C285" s="82">
        <v>43691193</v>
      </c>
      <c r="D285" s="82">
        <v>48330264</v>
      </c>
      <c r="E285" s="82">
        <v>50240684</v>
      </c>
      <c r="F285" s="82">
        <v>81959512</v>
      </c>
      <c r="G285" s="82">
        <v>79980515</v>
      </c>
      <c r="H285" s="82">
        <v>87891345</v>
      </c>
      <c r="I285" s="82">
        <v>92664563</v>
      </c>
      <c r="J285" s="82">
        <v>0.54217796289612896</v>
      </c>
    </row>
    <row r="286" spans="1:10">
      <c r="A286" s="82" t="s">
        <v>362</v>
      </c>
      <c r="B286" s="82">
        <v>100479000</v>
      </c>
      <c r="C286" s="82">
        <v>97900000</v>
      </c>
      <c r="D286" s="82">
        <v>105477000</v>
      </c>
      <c r="E286" s="82">
        <v>106450000</v>
      </c>
      <c r="F286" s="82">
        <v>156053000</v>
      </c>
      <c r="G286" s="82">
        <v>151191000</v>
      </c>
      <c r="H286" s="82">
        <v>155885000</v>
      </c>
      <c r="I286" s="82">
        <v>158123000</v>
      </c>
      <c r="J286" s="82">
        <v>0.67321009593797232</v>
      </c>
    </row>
    <row r="287" spans="1:10">
      <c r="A287" s="82" t="s">
        <v>363</v>
      </c>
      <c r="B287" s="82">
        <v>159320199</v>
      </c>
      <c r="C287" s="82">
        <v>163722006</v>
      </c>
      <c r="D287" s="82">
        <v>188232853</v>
      </c>
      <c r="E287" s="82">
        <v>187507330</v>
      </c>
      <c r="F287" s="82">
        <v>242783798</v>
      </c>
      <c r="G287" s="82">
        <v>242963648</v>
      </c>
      <c r="H287" s="82">
        <v>251506580</v>
      </c>
      <c r="I287" s="82">
        <v>246443192</v>
      </c>
      <c r="J287" s="82">
        <v>0.76085416877736267</v>
      </c>
    </row>
    <row r="288" spans="1:10">
      <c r="A288" s="82" t="s">
        <v>429</v>
      </c>
      <c r="B288" s="82">
        <v>811390464</v>
      </c>
      <c r="C288" s="82">
        <v>854268370</v>
      </c>
      <c r="D288" s="82">
        <v>973929652</v>
      </c>
      <c r="E288" s="82">
        <v>979739334</v>
      </c>
      <c r="F288" s="82">
        <v>959146366</v>
      </c>
      <c r="G288" s="82">
        <v>1008435406</v>
      </c>
      <c r="H288" s="82">
        <v>1060186743</v>
      </c>
      <c r="I288" s="82">
        <v>1157020900</v>
      </c>
      <c r="J288" s="82">
        <v>0.8467775595064877</v>
      </c>
    </row>
    <row r="289" spans="1:10">
      <c r="A289" s="82" t="s">
        <v>365</v>
      </c>
      <c r="B289" s="82">
        <v>238464908</v>
      </c>
      <c r="C289" s="82">
        <v>253160499</v>
      </c>
      <c r="D289" s="82">
        <v>303703582</v>
      </c>
      <c r="E289" s="82">
        <v>277552392</v>
      </c>
      <c r="F289" s="82">
        <v>373689582</v>
      </c>
      <c r="G289" s="82">
        <v>389704570</v>
      </c>
      <c r="H289" s="82">
        <v>424532617</v>
      </c>
      <c r="I289" s="82">
        <v>427623405</v>
      </c>
      <c r="J289" s="82">
        <v>0.64905799999417713</v>
      </c>
    </row>
    <row r="290" spans="1:10">
      <c r="A290" s="82" t="s">
        <v>366</v>
      </c>
      <c r="B290" s="82">
        <v>984543000</v>
      </c>
      <c r="C290" s="82">
        <v>1007656000</v>
      </c>
      <c r="D290" s="82">
        <v>1017577000</v>
      </c>
      <c r="E290" s="82">
        <v>1090625000</v>
      </c>
      <c r="F290" s="82">
        <v>1173428000</v>
      </c>
      <c r="G290" s="82">
        <v>1178824000</v>
      </c>
      <c r="H290" s="82">
        <v>1227776000</v>
      </c>
      <c r="I290" s="82">
        <v>1307706000</v>
      </c>
      <c r="J290" s="82">
        <v>0.83399862048503259</v>
      </c>
    </row>
    <row r="291" spans="1:10">
      <c r="A291" s="82" t="s">
        <v>367</v>
      </c>
      <c r="B291" s="82">
        <v>263374000</v>
      </c>
      <c r="C291" s="82">
        <v>278286000</v>
      </c>
      <c r="D291" s="82">
        <v>335879000</v>
      </c>
      <c r="E291" s="82">
        <v>356262000</v>
      </c>
      <c r="F291" s="82">
        <v>438962000</v>
      </c>
      <c r="G291" s="82">
        <v>448880000</v>
      </c>
      <c r="H291" s="82">
        <v>484617000</v>
      </c>
      <c r="I291" s="82">
        <v>511235000</v>
      </c>
      <c r="J291" s="82">
        <v>0.69686543370465637</v>
      </c>
    </row>
    <row r="292" spans="1:10">
      <c r="A292" s="82" t="s">
        <v>368</v>
      </c>
      <c r="B292" s="82">
        <v>675981300</v>
      </c>
      <c r="C292" s="82">
        <v>686598099</v>
      </c>
      <c r="D292" s="82">
        <v>731695509</v>
      </c>
      <c r="E292" s="82">
        <v>757325455</v>
      </c>
      <c r="F292" s="82">
        <v>914016515</v>
      </c>
      <c r="G292" s="82">
        <v>943792955</v>
      </c>
      <c r="H292" s="82">
        <v>1015359808</v>
      </c>
      <c r="I292" s="82">
        <v>1046264747</v>
      </c>
      <c r="J292" s="82">
        <v>0.72383730520550549</v>
      </c>
    </row>
    <row r="293" spans="1:10">
      <c r="A293" s="82" t="s">
        <v>369</v>
      </c>
      <c r="B293" s="82">
        <v>1444546121</v>
      </c>
      <c r="C293" s="82">
        <v>1581716400</v>
      </c>
      <c r="D293" s="82">
        <v>1870377438</v>
      </c>
      <c r="E293" s="82">
        <v>1999321432</v>
      </c>
      <c r="F293" s="82">
        <v>2037166795</v>
      </c>
      <c r="G293" s="82">
        <v>2201403880</v>
      </c>
      <c r="H293" s="82">
        <v>2366422089</v>
      </c>
      <c r="I293" s="82">
        <v>2512543580</v>
      </c>
      <c r="J293" s="82">
        <v>0.79573602142256172</v>
      </c>
    </row>
    <row r="294" spans="1:10">
      <c r="A294" s="82" t="s">
        <v>370</v>
      </c>
      <c r="B294" s="82">
        <v>50062495</v>
      </c>
      <c r="C294" s="82">
        <v>52166345</v>
      </c>
      <c r="D294" s="82">
        <v>55433436</v>
      </c>
      <c r="E294" s="82">
        <v>59403195</v>
      </c>
      <c r="F294" s="82">
        <v>90694186</v>
      </c>
      <c r="G294" s="82">
        <v>92774320</v>
      </c>
      <c r="H294" s="82">
        <v>97098642</v>
      </c>
      <c r="I294" s="82">
        <v>106153046</v>
      </c>
      <c r="J294" s="82">
        <v>0.55959953330025025</v>
      </c>
    </row>
    <row r="295" spans="1:10">
      <c r="A295" s="82" t="s">
        <v>371</v>
      </c>
      <c r="B295" s="82">
        <v>55388024</v>
      </c>
      <c r="C295" s="82">
        <v>57619271</v>
      </c>
      <c r="D295" s="82">
        <v>64281970</v>
      </c>
      <c r="E295" s="82">
        <v>69724335</v>
      </c>
      <c r="F295" s="82">
        <v>109607990</v>
      </c>
      <c r="G295" s="82">
        <v>116383027</v>
      </c>
      <c r="H295" s="82">
        <v>116810370</v>
      </c>
      <c r="I295" s="82">
        <v>124717373</v>
      </c>
      <c r="J295" s="82">
        <v>0.55905872071247042</v>
      </c>
    </row>
    <row r="296" spans="1:10">
      <c r="A296" s="82" t="s">
        <v>372</v>
      </c>
      <c r="B296" s="82">
        <v>52470388</v>
      </c>
      <c r="C296" s="82">
        <v>55688495</v>
      </c>
      <c r="D296" s="82">
        <v>63991947</v>
      </c>
      <c r="E296" s="82">
        <v>67864604</v>
      </c>
      <c r="F296" s="82">
        <v>93574147</v>
      </c>
      <c r="G296" s="82">
        <v>100591083</v>
      </c>
      <c r="H296" s="82">
        <v>104650662</v>
      </c>
      <c r="I296" s="82">
        <v>107454837</v>
      </c>
      <c r="J296" s="82">
        <v>0.63156397510518769</v>
      </c>
    </row>
    <row r="297" spans="1:10">
      <c r="A297" s="82" t="s">
        <v>373</v>
      </c>
      <c r="B297" s="82">
        <v>1312558998</v>
      </c>
      <c r="C297" s="82">
        <v>1350423109</v>
      </c>
      <c r="D297" s="82">
        <v>1579826512</v>
      </c>
      <c r="E297" s="82">
        <v>1627305764</v>
      </c>
      <c r="F297" s="82">
        <v>1709143702</v>
      </c>
      <c r="G297" s="82">
        <v>1786447936</v>
      </c>
      <c r="H297" s="82">
        <v>1908375633</v>
      </c>
      <c r="I297" s="82">
        <v>1966561233</v>
      </c>
      <c r="J297" s="82">
        <v>0.82748797072417424</v>
      </c>
    </row>
    <row r="298" spans="1:10">
      <c r="A298" s="82" t="s">
        <v>83</v>
      </c>
      <c r="B298" s="82">
        <v>221242240</v>
      </c>
      <c r="C298" s="82">
        <v>231604094</v>
      </c>
      <c r="D298" s="82">
        <v>273860078</v>
      </c>
      <c r="E298" s="82">
        <v>284568940</v>
      </c>
      <c r="F298" s="82">
        <v>360841621</v>
      </c>
      <c r="G298" s="82">
        <v>378024752</v>
      </c>
      <c r="H298" s="82">
        <v>404750411</v>
      </c>
      <c r="I298" s="82">
        <v>423098229</v>
      </c>
      <c r="J298" s="82">
        <v>0.67258362360103374</v>
      </c>
    </row>
    <row r="299" spans="1:10">
      <c r="A299" s="82" t="s">
        <v>374</v>
      </c>
      <c r="B299" s="82">
        <v>64571741</v>
      </c>
      <c r="C299" s="82">
        <v>67612345</v>
      </c>
      <c r="D299" s="82">
        <v>80891882</v>
      </c>
      <c r="E299" s="82">
        <v>84446685</v>
      </c>
      <c r="F299" s="82">
        <v>111561903</v>
      </c>
      <c r="G299" s="82">
        <v>119834987</v>
      </c>
      <c r="H299" s="82">
        <v>124196287</v>
      </c>
      <c r="I299" s="82">
        <v>130140954</v>
      </c>
      <c r="J299" s="82">
        <v>0.64888632213346153</v>
      </c>
    </row>
    <row r="300" spans="1:10">
      <c r="A300" s="82" t="s">
        <v>375</v>
      </c>
      <c r="B300" s="82">
        <v>63212103</v>
      </c>
      <c r="C300" s="82">
        <v>63856388</v>
      </c>
      <c r="D300" s="82">
        <v>73993692</v>
      </c>
      <c r="E300" s="82">
        <v>76327580</v>
      </c>
      <c r="F300" s="82">
        <v>109793369</v>
      </c>
      <c r="G300" s="82">
        <v>113061570</v>
      </c>
      <c r="H300" s="82">
        <v>117623885</v>
      </c>
      <c r="I300" s="82">
        <v>122756812</v>
      </c>
      <c r="J300" s="82">
        <v>0.62177877346635557</v>
      </c>
    </row>
    <row r="301" spans="1:10">
      <c r="A301" s="82" t="s">
        <v>376</v>
      </c>
      <c r="B301" s="82">
        <v>193335055</v>
      </c>
      <c r="C301" s="82">
        <v>205772627</v>
      </c>
      <c r="D301" s="82">
        <v>261467538</v>
      </c>
      <c r="E301" s="82">
        <v>282884617</v>
      </c>
      <c r="F301" s="82">
        <v>291892413</v>
      </c>
      <c r="G301" s="82">
        <v>314070784</v>
      </c>
      <c r="H301" s="82">
        <v>348921255</v>
      </c>
      <c r="I301" s="82">
        <v>367614963</v>
      </c>
      <c r="J301" s="82">
        <v>0.76951333724683013</v>
      </c>
    </row>
    <row r="302" spans="1:10">
      <c r="A302" s="82" t="s">
        <v>377</v>
      </c>
      <c r="B302" s="82">
        <v>2697356</v>
      </c>
      <c r="C302" s="82">
        <v>2629801</v>
      </c>
      <c r="F302" s="82">
        <v>7029052</v>
      </c>
      <c r="G302" s="82">
        <v>7598361</v>
      </c>
    </row>
    <row r="303" spans="1:10">
      <c r="A303" s="82" t="s">
        <v>378</v>
      </c>
      <c r="B303" s="82">
        <v>81723484</v>
      </c>
      <c r="C303" s="82">
        <v>86299829</v>
      </c>
      <c r="D303" s="82">
        <v>115888611</v>
      </c>
      <c r="E303" s="82">
        <v>119624748</v>
      </c>
      <c r="F303" s="82">
        <v>132640960</v>
      </c>
      <c r="G303" s="82">
        <v>138330066</v>
      </c>
      <c r="H303" s="82">
        <v>167715001</v>
      </c>
      <c r="I303" s="82">
        <v>175925921</v>
      </c>
      <c r="J303" s="82">
        <v>0.67997227082869727</v>
      </c>
    </row>
    <row r="304" spans="1:10">
      <c r="A304" s="82" t="s">
        <v>379</v>
      </c>
      <c r="B304" s="82">
        <v>285258816</v>
      </c>
      <c r="C304" s="82">
        <v>287452726</v>
      </c>
      <c r="D304" s="82">
        <v>279646898</v>
      </c>
      <c r="E304" s="82">
        <v>334010192</v>
      </c>
      <c r="F304" s="82">
        <v>372255112</v>
      </c>
      <c r="G304" s="82">
        <v>371606848</v>
      </c>
      <c r="H304" s="82">
        <v>358461845</v>
      </c>
      <c r="I304" s="82">
        <v>423318557</v>
      </c>
      <c r="J304" s="82">
        <v>0.78902799434800119</v>
      </c>
    </row>
    <row r="305" spans="1:10">
      <c r="A305" s="82" t="s">
        <v>380</v>
      </c>
      <c r="B305" s="82">
        <v>50445409</v>
      </c>
      <c r="C305" s="82">
        <v>51315723</v>
      </c>
      <c r="D305" s="82">
        <v>61391067</v>
      </c>
      <c r="E305" s="82">
        <v>65234228</v>
      </c>
      <c r="F305" s="82">
        <v>103523684</v>
      </c>
      <c r="G305" s="82">
        <v>100110238</v>
      </c>
      <c r="H305" s="82">
        <v>100469824</v>
      </c>
      <c r="I305" s="82">
        <v>112741442</v>
      </c>
      <c r="J305" s="82">
        <v>0.57861800277488029</v>
      </c>
    </row>
    <row r="306" spans="1:10">
      <c r="A306" s="82" t="s">
        <v>86</v>
      </c>
      <c r="B306" s="82">
        <v>414102275</v>
      </c>
      <c r="C306" s="82">
        <v>429540461</v>
      </c>
      <c r="D306" s="82">
        <v>479796320</v>
      </c>
      <c r="E306" s="82">
        <v>503257103</v>
      </c>
      <c r="F306" s="82">
        <v>590119761</v>
      </c>
      <c r="G306" s="82">
        <v>615416635</v>
      </c>
      <c r="H306" s="82">
        <v>622608479</v>
      </c>
      <c r="I306" s="82">
        <v>651900420</v>
      </c>
      <c r="J306" s="82">
        <v>0.77198462765218034</v>
      </c>
    </row>
    <row r="307" spans="1:10">
      <c r="A307" s="82" t="s">
        <v>381</v>
      </c>
      <c r="B307" s="82">
        <v>550082003</v>
      </c>
      <c r="C307" s="82">
        <v>560452092</v>
      </c>
      <c r="D307" s="82">
        <v>651062268</v>
      </c>
      <c r="E307" s="82">
        <v>692707520</v>
      </c>
      <c r="F307" s="82">
        <v>735893428</v>
      </c>
      <c r="G307" s="82">
        <v>747344054</v>
      </c>
      <c r="H307" s="82">
        <v>788333976</v>
      </c>
      <c r="I307" s="82">
        <v>838055099</v>
      </c>
      <c r="J307" s="82">
        <v>0.82656560508559118</v>
      </c>
    </row>
    <row r="308" spans="1:10">
      <c r="A308" s="82" t="s">
        <v>382</v>
      </c>
      <c r="B308" s="82">
        <v>59571356</v>
      </c>
      <c r="C308" s="82">
        <v>56352175</v>
      </c>
      <c r="D308" s="82">
        <v>54657800</v>
      </c>
      <c r="E308" s="82">
        <v>63437305</v>
      </c>
      <c r="F308" s="82">
        <v>85454377</v>
      </c>
      <c r="G308" s="82">
        <v>84312441</v>
      </c>
      <c r="H308" s="82">
        <v>84022764</v>
      </c>
      <c r="I308" s="82">
        <v>90644225</v>
      </c>
      <c r="J308" s="82">
        <v>0.69984938367557337</v>
      </c>
    </row>
    <row r="309" spans="1:10">
      <c r="A309" s="82" t="s">
        <v>383</v>
      </c>
      <c r="B309" s="82">
        <v>45897745</v>
      </c>
      <c r="C309" s="82">
        <v>45097602</v>
      </c>
      <c r="D309" s="82">
        <v>43456548</v>
      </c>
      <c r="E309" s="82">
        <v>43050898</v>
      </c>
      <c r="F309" s="82">
        <v>81134298</v>
      </c>
      <c r="G309" s="82">
        <v>79615417</v>
      </c>
      <c r="H309" s="82">
        <v>78333271</v>
      </c>
      <c r="I309" s="82">
        <v>76614659</v>
      </c>
      <c r="J309" s="82">
        <v>0.56191463307302592</v>
      </c>
    </row>
    <row r="310" spans="1:10">
      <c r="A310" s="82" t="s">
        <v>88</v>
      </c>
      <c r="B310" s="82">
        <v>503886848</v>
      </c>
      <c r="C310" s="82">
        <v>485090001</v>
      </c>
      <c r="D310" s="82">
        <v>491855810</v>
      </c>
      <c r="E310" s="82">
        <v>512869504</v>
      </c>
      <c r="F310" s="82">
        <v>672094943</v>
      </c>
      <c r="G310" s="82">
        <v>638002509</v>
      </c>
      <c r="H310" s="82">
        <v>658898282</v>
      </c>
      <c r="I310" s="82">
        <v>693605380</v>
      </c>
      <c r="J310" s="82">
        <v>0.73942549868918261</v>
      </c>
    </row>
    <row r="311" spans="1:10">
      <c r="A311" s="82" t="s">
        <v>89</v>
      </c>
      <c r="B311" s="82">
        <v>537367971</v>
      </c>
      <c r="C311" s="82">
        <v>530946823</v>
      </c>
      <c r="D311" s="82">
        <v>556241917</v>
      </c>
      <c r="E311" s="82">
        <v>582127970</v>
      </c>
      <c r="F311" s="82">
        <v>765884429</v>
      </c>
      <c r="G311" s="82">
        <v>728546589</v>
      </c>
      <c r="H311" s="82">
        <v>757314998</v>
      </c>
      <c r="I311" s="82">
        <v>790535576</v>
      </c>
      <c r="J311" s="82">
        <v>0.7363716291498057</v>
      </c>
    </row>
    <row r="312" spans="1:10">
      <c r="A312" s="82" t="s">
        <v>384</v>
      </c>
      <c r="B312" s="82">
        <v>43077452</v>
      </c>
      <c r="C312" s="82">
        <v>44022679</v>
      </c>
      <c r="D312" s="82">
        <v>59221354</v>
      </c>
      <c r="E312" s="82">
        <v>56766178</v>
      </c>
      <c r="F312" s="82">
        <v>80927225</v>
      </c>
      <c r="G312" s="82">
        <v>78979292</v>
      </c>
      <c r="H312" s="82">
        <v>86301149</v>
      </c>
      <c r="I312" s="82">
        <v>82563265</v>
      </c>
      <c r="J312" s="82">
        <v>0.68754763998250312</v>
      </c>
    </row>
    <row r="313" spans="1:10">
      <c r="A313" s="82" t="s">
        <v>385</v>
      </c>
      <c r="B313" s="82">
        <v>12061861</v>
      </c>
      <c r="C313" s="82">
        <v>13003441</v>
      </c>
      <c r="D313" s="82">
        <v>14979540</v>
      </c>
      <c r="E313" s="82">
        <v>16256038</v>
      </c>
      <c r="F313" s="82">
        <v>22104499</v>
      </c>
      <c r="G313" s="82">
        <v>23264187</v>
      </c>
      <c r="H313" s="82">
        <v>26291264</v>
      </c>
      <c r="I313" s="82">
        <v>29733269</v>
      </c>
      <c r="J313" s="82">
        <v>0.54672891837086601</v>
      </c>
    </row>
    <row r="314" spans="1:10">
      <c r="A314" s="82" t="s">
        <v>386</v>
      </c>
      <c r="B314" s="82">
        <v>391829951</v>
      </c>
      <c r="C314" s="82">
        <v>421094143</v>
      </c>
      <c r="D314" s="82">
        <v>551099092</v>
      </c>
      <c r="E314" s="82">
        <v>567303548</v>
      </c>
      <c r="F314" s="82">
        <v>595017856</v>
      </c>
      <c r="G314" s="82">
        <v>646027779</v>
      </c>
      <c r="H314" s="82">
        <v>738019659</v>
      </c>
      <c r="I314" s="82">
        <v>765340556</v>
      </c>
      <c r="J314" s="82">
        <v>0.74124328516572169</v>
      </c>
    </row>
    <row r="315" spans="1:10">
      <c r="A315" s="82" t="s">
        <v>387</v>
      </c>
      <c r="B315" s="82">
        <v>73206457</v>
      </c>
      <c r="C315" s="82">
        <v>75392913</v>
      </c>
      <c r="D315" s="82">
        <v>72037713</v>
      </c>
      <c r="E315" s="82">
        <v>73804672</v>
      </c>
      <c r="F315" s="82">
        <v>121676355</v>
      </c>
      <c r="G315" s="82">
        <v>124285720</v>
      </c>
      <c r="H315" s="82">
        <v>110512000</v>
      </c>
      <c r="I315" s="82">
        <v>115031624</v>
      </c>
      <c r="J315" s="82">
        <v>0.64160332118757191</v>
      </c>
    </row>
    <row r="316" spans="1:10">
      <c r="A316" s="82" t="s">
        <v>388</v>
      </c>
      <c r="B316" s="82">
        <v>30890078</v>
      </c>
      <c r="C316" s="82">
        <v>32919844</v>
      </c>
      <c r="D316" s="82">
        <v>46058002</v>
      </c>
      <c r="E316" s="82">
        <v>50075624</v>
      </c>
      <c r="F316" s="82">
        <v>84954331</v>
      </c>
      <c r="G316" s="82">
        <v>87678185</v>
      </c>
      <c r="H316" s="82">
        <v>92184750</v>
      </c>
      <c r="I316" s="82">
        <v>96999460</v>
      </c>
      <c r="J316" s="82">
        <v>0.51624642034089674</v>
      </c>
    </row>
    <row r="317" spans="1:10">
      <c r="A317" s="82" t="s">
        <v>389</v>
      </c>
      <c r="B317" s="82">
        <v>93443474</v>
      </c>
      <c r="C317" s="82">
        <v>97286495</v>
      </c>
      <c r="D317" s="82">
        <v>123365366</v>
      </c>
      <c r="E317" s="82">
        <v>123582861</v>
      </c>
      <c r="F317" s="82">
        <v>173381093</v>
      </c>
      <c r="G317" s="82">
        <v>181642811</v>
      </c>
      <c r="H317" s="82">
        <v>198383395</v>
      </c>
      <c r="I317" s="82">
        <v>199086962</v>
      </c>
      <c r="J317" s="82">
        <v>0.62074813819299723</v>
      </c>
    </row>
    <row r="318" spans="1:10">
      <c r="A318" s="82" t="s">
        <v>390</v>
      </c>
      <c r="B318" s="82">
        <v>114009371</v>
      </c>
      <c r="C318" s="82">
        <v>112218374</v>
      </c>
      <c r="D318" s="82">
        <v>145546731</v>
      </c>
      <c r="E318" s="82">
        <v>152785619</v>
      </c>
      <c r="F318" s="82">
        <v>198583391</v>
      </c>
      <c r="G318" s="82">
        <v>204117132</v>
      </c>
      <c r="H318" s="82">
        <v>232147954</v>
      </c>
      <c r="I318" s="82">
        <v>249868472</v>
      </c>
      <c r="J318" s="82">
        <v>0.61146417463984815</v>
      </c>
    </row>
    <row r="319" spans="1:10">
      <c r="A319" s="82" t="s">
        <v>391</v>
      </c>
      <c r="B319" s="82">
        <v>181341166</v>
      </c>
      <c r="C319" s="82">
        <v>210207876</v>
      </c>
      <c r="D319" s="82">
        <v>228889131</v>
      </c>
      <c r="E319" s="82">
        <v>233213446</v>
      </c>
      <c r="F319" s="82">
        <v>311485827</v>
      </c>
      <c r="G319" s="82">
        <v>321743750</v>
      </c>
      <c r="H319" s="82">
        <v>351698873</v>
      </c>
      <c r="I319" s="82">
        <v>362618569</v>
      </c>
      <c r="J319" s="82">
        <v>0.64313707553128641</v>
      </c>
    </row>
    <row r="320" spans="1:10">
      <c r="A320" s="82" t="s">
        <v>392</v>
      </c>
      <c r="B320" s="82">
        <v>108093233</v>
      </c>
      <c r="C320" s="82">
        <v>111176455</v>
      </c>
      <c r="D320" s="82">
        <v>133352926</v>
      </c>
      <c r="E320" s="82">
        <v>143555181</v>
      </c>
      <c r="F320" s="82">
        <v>187156056</v>
      </c>
      <c r="G320" s="82">
        <v>190228430</v>
      </c>
      <c r="H320" s="82">
        <v>203676463</v>
      </c>
      <c r="I320" s="82">
        <v>217211339</v>
      </c>
      <c r="J320" s="82">
        <v>0.6609009532416722</v>
      </c>
    </row>
    <row r="321" spans="1:10">
      <c r="A321" s="82" t="s">
        <v>393</v>
      </c>
      <c r="B321" s="82">
        <v>66765750</v>
      </c>
      <c r="C321" s="82">
        <v>70021817</v>
      </c>
      <c r="D321" s="82">
        <v>87193751</v>
      </c>
      <c r="E321" s="82">
        <v>99672573</v>
      </c>
      <c r="F321" s="82">
        <v>136938805</v>
      </c>
      <c r="G321" s="82">
        <v>140686797</v>
      </c>
      <c r="H321" s="82">
        <v>150665160</v>
      </c>
      <c r="I321" s="82">
        <v>164925722</v>
      </c>
      <c r="J321" s="82">
        <v>0.60434825927274094</v>
      </c>
    </row>
    <row r="322" spans="1:10">
      <c r="A322" s="82" t="s">
        <v>394</v>
      </c>
      <c r="B322" s="82">
        <v>40431000</v>
      </c>
      <c r="C322" s="82">
        <v>43921000</v>
      </c>
      <c r="D322" s="82">
        <v>52512000</v>
      </c>
      <c r="E322" s="82">
        <v>48853000</v>
      </c>
      <c r="F322" s="82">
        <v>83040000</v>
      </c>
      <c r="G322" s="82">
        <v>87418000</v>
      </c>
      <c r="H322" s="82">
        <v>94596000</v>
      </c>
      <c r="I322" s="82">
        <v>92381000</v>
      </c>
      <c r="J322" s="82">
        <v>0.5288208614325457</v>
      </c>
    </row>
    <row r="323" spans="1:10">
      <c r="A323" s="82" t="s">
        <v>430</v>
      </c>
      <c r="B323" s="82">
        <v>50509037</v>
      </c>
      <c r="C323" s="82">
        <v>54561862</v>
      </c>
      <c r="D323" s="82">
        <v>59470468</v>
      </c>
      <c r="E323" s="82">
        <v>62982734</v>
      </c>
      <c r="F323" s="82">
        <v>92672101</v>
      </c>
      <c r="G323" s="82">
        <v>94122292</v>
      </c>
      <c r="H323" s="82">
        <v>92447036</v>
      </c>
      <c r="I323" s="82">
        <v>99204161</v>
      </c>
      <c r="J323" s="82">
        <v>0.63487996234351496</v>
      </c>
    </row>
    <row r="324" spans="1:10">
      <c r="A324" s="82" t="s">
        <v>93</v>
      </c>
      <c r="B324" s="82">
        <v>161901211</v>
      </c>
      <c r="C324" s="82">
        <v>172108792</v>
      </c>
      <c r="D324" s="82">
        <v>171884282</v>
      </c>
      <c r="E324" s="82">
        <v>168313143</v>
      </c>
      <c r="F324" s="82">
        <v>302153164</v>
      </c>
      <c r="G324" s="82">
        <v>309830750</v>
      </c>
      <c r="H324" s="82">
        <v>291710860</v>
      </c>
      <c r="I324" s="82">
        <v>291520736</v>
      </c>
      <c r="J324" s="82">
        <v>0.57736250707050907</v>
      </c>
    </row>
    <row r="325" spans="1:10">
      <c r="A325" s="82" t="s">
        <v>395</v>
      </c>
      <c r="B325" s="82">
        <v>87469031</v>
      </c>
      <c r="C325" s="82">
        <v>91212306</v>
      </c>
      <c r="D325" s="82">
        <v>94315628</v>
      </c>
      <c r="E325" s="82">
        <v>100542703</v>
      </c>
      <c r="F325" s="82">
        <v>149938565</v>
      </c>
      <c r="G325" s="82">
        <v>147256190</v>
      </c>
      <c r="H325" s="82">
        <v>156505767</v>
      </c>
      <c r="I325" s="82">
        <v>171720764</v>
      </c>
      <c r="J325" s="82">
        <v>0.58550113951274985</v>
      </c>
    </row>
  </sheetData>
  <pageMargins left="0.75" right="0.75" top="1" bottom="1" header="0.5" footer="0.5"/>
  <headerFooter alignWithMargins="0">
    <oddHeader>&amp;A</oddHeader>
    <oddFooter>Page &amp;P</oddFooter>
  </headerFooter>
</worksheet>
</file>

<file path=xl/worksheets/sheet54.xml><?xml version="1.0" encoding="utf-8"?>
<worksheet xmlns="http://schemas.openxmlformats.org/spreadsheetml/2006/main" xmlns:r="http://schemas.openxmlformats.org/officeDocument/2006/relationships">
  <dimension ref="A1:F325"/>
  <sheetViews>
    <sheetView workbookViewId="0">
      <selection activeCell="E1" sqref="E1"/>
    </sheetView>
  </sheetViews>
  <sheetFormatPr defaultRowHeight="15"/>
  <cols>
    <col min="1" max="16384" width="9.140625" style="82"/>
  </cols>
  <sheetData>
    <row r="1" spans="1:6">
      <c r="A1" s="82" t="s">
        <v>94</v>
      </c>
      <c r="B1" s="82" t="s">
        <v>660</v>
      </c>
      <c r="C1" s="82" t="s">
        <v>827</v>
      </c>
      <c r="D1" s="82" t="s">
        <v>661</v>
      </c>
      <c r="E1" s="82" t="s">
        <v>828</v>
      </c>
      <c r="F1" s="82" t="s">
        <v>829</v>
      </c>
    </row>
    <row r="2" spans="1:6">
      <c r="A2" s="82" t="s">
        <v>109</v>
      </c>
      <c r="B2" s="82">
        <v>933244888</v>
      </c>
      <c r="C2" s="82">
        <v>909324178</v>
      </c>
      <c r="D2" s="82">
        <v>57458</v>
      </c>
      <c r="E2" s="82">
        <v>59751</v>
      </c>
      <c r="F2" s="82">
        <v>-6.3024045258429015E-2</v>
      </c>
    </row>
    <row r="3" spans="1:6">
      <c r="A3" s="82" t="s">
        <v>110</v>
      </c>
      <c r="D3" s="82">
        <v>850</v>
      </c>
      <c r="E3" s="82">
        <v>921</v>
      </c>
    </row>
    <row r="4" spans="1:6">
      <c r="A4" s="82" t="s">
        <v>111</v>
      </c>
      <c r="B4" s="82">
        <v>72230464</v>
      </c>
      <c r="C4" s="82">
        <v>63074218</v>
      </c>
      <c r="D4" s="82">
        <v>5021</v>
      </c>
      <c r="E4" s="82">
        <v>5243</v>
      </c>
      <c r="F4" s="82">
        <v>-0.16373901867132176</v>
      </c>
    </row>
    <row r="5" spans="1:6">
      <c r="A5" s="82" t="s">
        <v>112</v>
      </c>
      <c r="B5" s="82">
        <v>84862985</v>
      </c>
      <c r="C5" s="82">
        <v>87387308</v>
      </c>
      <c r="D5" s="82">
        <v>5629</v>
      </c>
      <c r="E5" s="82">
        <v>5574</v>
      </c>
      <c r="F5" s="82">
        <v>3.9906616618107668E-2</v>
      </c>
    </row>
    <row r="6" spans="1:6">
      <c r="A6" s="82" t="s">
        <v>113</v>
      </c>
      <c r="B6" s="82">
        <v>60325796</v>
      </c>
      <c r="C6" s="82">
        <v>67302488</v>
      </c>
      <c r="D6" s="82">
        <v>5792</v>
      </c>
      <c r="E6" s="82">
        <v>6107</v>
      </c>
      <c r="F6" s="82">
        <v>5.8104816547214201E-2</v>
      </c>
    </row>
    <row r="7" spans="1:6">
      <c r="A7" s="82" t="s">
        <v>114</v>
      </c>
      <c r="B7" s="82">
        <v>201388457</v>
      </c>
      <c r="C7" s="82">
        <v>210865479</v>
      </c>
      <c r="D7" s="82">
        <v>16534</v>
      </c>
      <c r="E7" s="82">
        <v>16910</v>
      </c>
      <c r="F7" s="82">
        <v>2.3776692349069248E-2</v>
      </c>
    </row>
    <row r="8" spans="1:6">
      <c r="A8" s="82" t="s">
        <v>115</v>
      </c>
      <c r="B8" s="82">
        <v>947233000</v>
      </c>
      <c r="C8" s="82">
        <v>1020238000</v>
      </c>
      <c r="D8" s="82">
        <v>61238</v>
      </c>
      <c r="E8" s="82">
        <v>63782</v>
      </c>
      <c r="F8" s="82">
        <v>3.411191198572347E-2</v>
      </c>
    </row>
    <row r="9" spans="1:6">
      <c r="A9" s="82" t="s">
        <v>116</v>
      </c>
      <c r="B9" s="82">
        <v>102137088</v>
      </c>
      <c r="C9" s="82">
        <v>103012918</v>
      </c>
      <c r="D9" s="82">
        <v>11112</v>
      </c>
      <c r="E9" s="82">
        <v>12487</v>
      </c>
      <c r="F9" s="82">
        <v>-0.10248371215208038</v>
      </c>
    </row>
    <row r="10" spans="1:6">
      <c r="A10" s="82" t="s">
        <v>117</v>
      </c>
      <c r="B10" s="82">
        <v>49159783</v>
      </c>
      <c r="C10" s="82">
        <v>53945249</v>
      </c>
      <c r="D10" s="82">
        <v>6530</v>
      </c>
      <c r="E10" s="82">
        <v>6577</v>
      </c>
      <c r="F10" s="82">
        <v>8.9503385998467397E-2</v>
      </c>
    </row>
    <row r="11" spans="1:6">
      <c r="A11" s="82" t="s">
        <v>118</v>
      </c>
      <c r="B11" s="82">
        <v>464130812</v>
      </c>
      <c r="C11" s="82">
        <v>479141888</v>
      </c>
      <c r="D11" s="82">
        <v>23613</v>
      </c>
      <c r="E11" s="82">
        <v>24110</v>
      </c>
      <c r="F11" s="82">
        <v>1.1061785468693439E-2</v>
      </c>
    </row>
    <row r="12" spans="1:6">
      <c r="A12" s="82" t="s">
        <v>120</v>
      </c>
      <c r="B12" s="82">
        <v>256554102</v>
      </c>
      <c r="C12" s="82">
        <v>263694015</v>
      </c>
      <c r="D12" s="82">
        <v>20532</v>
      </c>
      <c r="E12" s="82">
        <v>21259</v>
      </c>
      <c r="F12" s="82">
        <v>-7.3189450267535172E-3</v>
      </c>
    </row>
    <row r="13" spans="1:6">
      <c r="A13" s="82" t="s">
        <v>121</v>
      </c>
      <c r="B13" s="82">
        <v>92325709</v>
      </c>
      <c r="C13" s="82">
        <v>100333021</v>
      </c>
      <c r="D13" s="82">
        <v>9306</v>
      </c>
      <c r="E13" s="82">
        <v>9772</v>
      </c>
      <c r="F13" s="82">
        <v>3.4905815483201819E-2</v>
      </c>
    </row>
    <row r="14" spans="1:6">
      <c r="A14" s="82" t="s">
        <v>122</v>
      </c>
      <c r="B14" s="82">
        <v>156580284</v>
      </c>
      <c r="C14" s="82">
        <v>159583193</v>
      </c>
      <c r="D14" s="82">
        <v>16185</v>
      </c>
      <c r="E14" s="82">
        <v>16860</v>
      </c>
      <c r="F14" s="82">
        <v>-2.1625314188270437E-2</v>
      </c>
    </row>
    <row r="15" spans="1:6">
      <c r="A15" s="82" t="s">
        <v>33</v>
      </c>
      <c r="B15" s="82">
        <v>55922522</v>
      </c>
      <c r="C15" s="82">
        <v>55776177</v>
      </c>
      <c r="D15" s="82">
        <v>4705</v>
      </c>
      <c r="E15" s="82">
        <v>4782</v>
      </c>
      <c r="F15" s="82">
        <v>-1.8676835688940158E-2</v>
      </c>
    </row>
    <row r="16" spans="1:6">
      <c r="A16" s="82" t="s">
        <v>123</v>
      </c>
      <c r="B16" s="82">
        <v>214683476</v>
      </c>
      <c r="C16" s="82">
        <v>216495401</v>
      </c>
      <c r="D16" s="82">
        <v>16831</v>
      </c>
      <c r="E16" s="82">
        <v>16915</v>
      </c>
      <c r="F16" s="82">
        <v>3.4320640063698216E-3</v>
      </c>
    </row>
    <row r="17" spans="1:6">
      <c r="A17" s="82" t="s">
        <v>124</v>
      </c>
      <c r="B17" s="82">
        <v>173817055</v>
      </c>
      <c r="C17" s="82">
        <v>175982528</v>
      </c>
      <c r="D17" s="82">
        <v>12439</v>
      </c>
      <c r="E17" s="82">
        <v>12326</v>
      </c>
      <c r="F17" s="82">
        <v>2.1740172403296534E-2</v>
      </c>
    </row>
    <row r="18" spans="1:6">
      <c r="A18" s="82" t="s">
        <v>125</v>
      </c>
      <c r="B18" s="82">
        <v>159958463</v>
      </c>
      <c r="C18" s="82">
        <v>156528244</v>
      </c>
      <c r="D18" s="82">
        <v>2846</v>
      </c>
      <c r="E18" s="82">
        <v>3016</v>
      </c>
      <c r="F18" s="82">
        <v>-7.6601745509401811E-2</v>
      </c>
    </row>
    <row r="19" spans="1:6">
      <c r="A19" s="82" t="s">
        <v>126</v>
      </c>
      <c r="B19" s="82">
        <v>200513348</v>
      </c>
      <c r="C19" s="82">
        <v>204218593</v>
      </c>
      <c r="D19" s="82">
        <v>17611</v>
      </c>
      <c r="E19" s="82">
        <v>17768</v>
      </c>
      <c r="F19" s="82">
        <v>9.4794042175732479E-3</v>
      </c>
    </row>
    <row r="20" spans="1:6">
      <c r="A20" s="82" t="s">
        <v>127</v>
      </c>
      <c r="B20" s="82">
        <v>21599590</v>
      </c>
      <c r="C20" s="82">
        <v>22939087</v>
      </c>
      <c r="D20" s="82">
        <v>521</v>
      </c>
      <c r="E20" s="82">
        <v>547</v>
      </c>
      <c r="F20" s="82">
        <v>1.1535241384706619E-2</v>
      </c>
    </row>
    <row r="21" spans="1:6">
      <c r="A21" s="82" t="s">
        <v>36</v>
      </c>
      <c r="B21" s="82">
        <v>188005928</v>
      </c>
      <c r="C21" s="82">
        <v>186999785</v>
      </c>
      <c r="D21" s="82">
        <v>17942</v>
      </c>
      <c r="E21" s="82">
        <v>17870</v>
      </c>
      <c r="F21" s="82">
        <v>-1.3441190224182729E-3</v>
      </c>
    </row>
    <row r="22" spans="1:6">
      <c r="A22" s="82" t="s">
        <v>128</v>
      </c>
      <c r="B22" s="82">
        <v>274843247</v>
      </c>
      <c r="C22" s="82">
        <v>308646335</v>
      </c>
      <c r="D22" s="82">
        <v>27721</v>
      </c>
      <c r="E22" s="82">
        <v>27561</v>
      </c>
      <c r="F22" s="82">
        <v>0.12950972736632679</v>
      </c>
    </row>
    <row r="23" spans="1:6">
      <c r="A23" s="82" t="s">
        <v>129</v>
      </c>
      <c r="B23" s="82">
        <v>244443851</v>
      </c>
      <c r="C23" s="82">
        <v>292866733</v>
      </c>
      <c r="D23" s="82">
        <v>28495</v>
      </c>
      <c r="E23" s="82">
        <v>27190</v>
      </c>
      <c r="F23" s="82">
        <v>0.25559731772384564</v>
      </c>
    </row>
    <row r="24" spans="1:6">
      <c r="A24" s="82" t="s">
        <v>130</v>
      </c>
      <c r="B24" s="82">
        <v>158171830</v>
      </c>
      <c r="C24" s="82">
        <v>170881278</v>
      </c>
      <c r="D24" s="82">
        <v>16718</v>
      </c>
      <c r="E24" s="82">
        <v>15632</v>
      </c>
      <c r="F24" s="82">
        <v>0.1554073305158151</v>
      </c>
    </row>
    <row r="25" spans="1:6">
      <c r="A25" s="82" t="s">
        <v>131</v>
      </c>
      <c r="B25" s="82">
        <v>269354085</v>
      </c>
      <c r="C25" s="82">
        <v>325038973</v>
      </c>
      <c r="D25" s="82">
        <v>26787</v>
      </c>
      <c r="E25" s="82">
        <v>26895</v>
      </c>
      <c r="F25" s="82">
        <v>0.20188910892731077</v>
      </c>
    </row>
    <row r="26" spans="1:6">
      <c r="A26" s="82" t="s">
        <v>132</v>
      </c>
      <c r="B26" s="82">
        <v>239633641</v>
      </c>
      <c r="C26" s="82">
        <v>245376951</v>
      </c>
      <c r="D26" s="82">
        <v>23401</v>
      </c>
      <c r="E26" s="82">
        <v>21809</v>
      </c>
      <c r="F26" s="82">
        <v>9.8713961892470156E-2</v>
      </c>
    </row>
    <row r="27" spans="1:6">
      <c r="A27" s="82" t="s">
        <v>133</v>
      </c>
      <c r="B27" s="82">
        <v>150099473</v>
      </c>
      <c r="C27" s="82">
        <v>161529278</v>
      </c>
      <c r="D27" s="82">
        <v>14816</v>
      </c>
      <c r="E27" s="82">
        <v>13833</v>
      </c>
      <c r="F27" s="82">
        <v>0.15262139534514924</v>
      </c>
    </row>
    <row r="28" spans="1:6">
      <c r="A28" s="82" t="s">
        <v>134</v>
      </c>
      <c r="B28" s="82">
        <v>74413533</v>
      </c>
      <c r="C28" s="82">
        <v>84404136</v>
      </c>
      <c r="D28" s="82">
        <v>6988</v>
      </c>
      <c r="E28" s="82">
        <v>6781</v>
      </c>
      <c r="F28" s="82">
        <v>0.16888276775863711</v>
      </c>
    </row>
    <row r="29" spans="1:6">
      <c r="A29" s="82" t="s">
        <v>135</v>
      </c>
      <c r="B29" s="82">
        <v>144315208</v>
      </c>
      <c r="C29" s="82">
        <v>149179786</v>
      </c>
      <c r="D29" s="82">
        <v>10281</v>
      </c>
      <c r="E29" s="82">
        <v>10340</v>
      </c>
      <c r="F29" s="82">
        <v>2.7809672825207785E-2</v>
      </c>
    </row>
    <row r="30" spans="1:6">
      <c r="A30" s="82" t="s">
        <v>136</v>
      </c>
      <c r="B30" s="82">
        <v>271820497</v>
      </c>
      <c r="C30" s="82">
        <v>288059873</v>
      </c>
      <c r="D30" s="82">
        <v>23538</v>
      </c>
      <c r="E30" s="82">
        <v>24143</v>
      </c>
      <c r="F30" s="82">
        <v>3.3186889968466471E-2</v>
      </c>
    </row>
    <row r="31" spans="1:6">
      <c r="A31" s="82" t="s">
        <v>137</v>
      </c>
      <c r="B31" s="82">
        <v>101031400</v>
      </c>
      <c r="C31" s="82">
        <v>104326432</v>
      </c>
      <c r="D31" s="82">
        <v>5650</v>
      </c>
      <c r="E31" s="82">
        <v>6023</v>
      </c>
      <c r="F31" s="82">
        <v>-3.1335088824628106E-2</v>
      </c>
    </row>
    <row r="32" spans="1:6">
      <c r="A32" s="82" t="s">
        <v>138</v>
      </c>
      <c r="B32" s="82">
        <v>337156112</v>
      </c>
      <c r="C32" s="82">
        <v>344840998</v>
      </c>
      <c r="D32" s="82">
        <v>18573</v>
      </c>
      <c r="E32" s="82">
        <v>18787</v>
      </c>
      <c r="F32" s="82">
        <v>1.1142767191267005E-2</v>
      </c>
    </row>
    <row r="33" spans="1:6">
      <c r="A33" s="82" t="s">
        <v>37</v>
      </c>
      <c r="B33" s="82">
        <v>189874654</v>
      </c>
      <c r="C33" s="82">
        <v>204257695</v>
      </c>
      <c r="D33" s="82">
        <v>13898</v>
      </c>
      <c r="E33" s="82">
        <v>14525</v>
      </c>
      <c r="F33" s="82">
        <v>2.9313330952097635E-2</v>
      </c>
    </row>
    <row r="34" spans="1:6">
      <c r="A34" s="82" t="s">
        <v>139</v>
      </c>
      <c r="B34" s="82">
        <v>147529959</v>
      </c>
      <c r="C34" s="82">
        <v>160289854</v>
      </c>
      <c r="D34" s="82">
        <v>7826</v>
      </c>
      <c r="E34" s="82">
        <v>8023</v>
      </c>
      <c r="F34" s="82">
        <v>5.9812074061359348E-2</v>
      </c>
    </row>
    <row r="35" spans="1:6">
      <c r="A35" s="82" t="s">
        <v>411</v>
      </c>
      <c r="B35" s="82">
        <v>29395726</v>
      </c>
      <c r="C35" s="82">
        <v>38454434</v>
      </c>
      <c r="D35" s="82">
        <v>5992</v>
      </c>
      <c r="E35" s="82">
        <v>6868</v>
      </c>
      <c r="F35" s="82">
        <v>0.14131033779806776</v>
      </c>
    </row>
    <row r="36" spans="1:6">
      <c r="A36" s="82" t="s">
        <v>140</v>
      </c>
      <c r="B36" s="82">
        <v>68613109</v>
      </c>
      <c r="C36" s="82">
        <v>79762662</v>
      </c>
      <c r="D36" s="82">
        <v>4899</v>
      </c>
      <c r="E36" s="82">
        <v>5070</v>
      </c>
      <c r="F36" s="82">
        <v>0.12329033274171051</v>
      </c>
    </row>
    <row r="37" spans="1:6">
      <c r="A37" s="82" t="s">
        <v>412</v>
      </c>
      <c r="B37" s="82">
        <v>230650885</v>
      </c>
      <c r="C37" s="82">
        <v>259577125</v>
      </c>
      <c r="D37" s="82">
        <v>25029</v>
      </c>
      <c r="E37" s="82">
        <v>25983</v>
      </c>
      <c r="F37" s="82">
        <v>8.4090397650252141E-2</v>
      </c>
    </row>
    <row r="38" spans="1:6">
      <c r="A38" s="82" t="s">
        <v>142</v>
      </c>
      <c r="B38" s="82">
        <v>58881966</v>
      </c>
      <c r="C38" s="82">
        <v>65991890</v>
      </c>
      <c r="D38" s="82">
        <v>7034</v>
      </c>
      <c r="E38" s="82">
        <v>7055</v>
      </c>
      <c r="F38" s="82">
        <v>0.11741271897129167</v>
      </c>
    </row>
    <row r="39" spans="1:6">
      <c r="A39" s="82" t="s">
        <v>143</v>
      </c>
      <c r="B39" s="82">
        <v>20534135</v>
      </c>
      <c r="C39" s="82">
        <v>20347789</v>
      </c>
      <c r="D39" s="82">
        <v>1823</v>
      </c>
      <c r="E39" s="82">
        <v>1910</v>
      </c>
      <c r="F39" s="82">
        <v>-5.4211315076270021E-2</v>
      </c>
    </row>
    <row r="40" spans="1:6">
      <c r="A40" s="82" t="s">
        <v>144</v>
      </c>
      <c r="B40" s="82">
        <v>53036069</v>
      </c>
      <c r="C40" s="82">
        <v>53443133</v>
      </c>
      <c r="D40" s="82">
        <v>3333</v>
      </c>
      <c r="E40" s="82">
        <v>3869</v>
      </c>
      <c r="F40" s="82">
        <v>-0.13192516416684355</v>
      </c>
    </row>
    <row r="41" spans="1:6">
      <c r="A41" s="82" t="s">
        <v>145</v>
      </c>
      <c r="B41" s="82">
        <v>36002721</v>
      </c>
      <c r="C41" s="82">
        <v>34586997</v>
      </c>
      <c r="D41" s="82">
        <v>3484</v>
      </c>
      <c r="E41" s="82">
        <v>3477</v>
      </c>
      <c r="F41" s="82">
        <v>-3.738863035080927E-2</v>
      </c>
    </row>
    <row r="42" spans="1:6">
      <c r="A42" s="82" t="s">
        <v>146</v>
      </c>
      <c r="B42" s="82">
        <v>397818143</v>
      </c>
      <c r="C42" s="82">
        <v>407749140</v>
      </c>
      <c r="D42" s="82">
        <v>25284</v>
      </c>
      <c r="E42" s="82">
        <v>25409</v>
      </c>
      <c r="F42" s="82">
        <v>1.9921334491866279E-2</v>
      </c>
    </row>
    <row r="43" spans="1:6">
      <c r="A43" s="82" t="s">
        <v>147</v>
      </c>
      <c r="B43" s="82">
        <v>152894232</v>
      </c>
      <c r="C43" s="82">
        <v>170985988</v>
      </c>
      <c r="D43" s="82">
        <v>13531</v>
      </c>
      <c r="E43" s="82">
        <v>13971</v>
      </c>
      <c r="F43" s="82">
        <v>8.3108145113293189E-2</v>
      </c>
    </row>
    <row r="44" spans="1:6">
      <c r="A44" s="82" t="s">
        <v>148</v>
      </c>
      <c r="B44" s="82">
        <v>136683090</v>
      </c>
      <c r="C44" s="82">
        <v>141499494</v>
      </c>
      <c r="D44" s="82">
        <v>14243</v>
      </c>
      <c r="E44" s="82">
        <v>14098</v>
      </c>
      <c r="F44" s="82">
        <v>4.5885318162378022E-2</v>
      </c>
    </row>
    <row r="45" spans="1:6">
      <c r="A45" s="82" t="s">
        <v>149</v>
      </c>
      <c r="B45" s="82">
        <v>235992932</v>
      </c>
      <c r="C45" s="82">
        <v>238774239</v>
      </c>
      <c r="D45" s="82">
        <v>18370</v>
      </c>
      <c r="E45" s="82">
        <v>18738</v>
      </c>
      <c r="F45" s="82">
        <v>-8.0851428945740832E-3</v>
      </c>
    </row>
    <row r="46" spans="1:6">
      <c r="A46" s="82" t="s">
        <v>413</v>
      </c>
      <c r="B46" s="82">
        <v>48764329</v>
      </c>
      <c r="C46" s="82">
        <v>77187729</v>
      </c>
      <c r="D46" s="82">
        <v>479</v>
      </c>
      <c r="E46" s="82">
        <v>472</v>
      </c>
      <c r="F46" s="82">
        <v>0.60634758798932298</v>
      </c>
    </row>
    <row r="47" spans="1:6">
      <c r="A47" s="82" t="s">
        <v>150</v>
      </c>
      <c r="B47" s="82">
        <v>113441124</v>
      </c>
      <c r="C47" s="82">
        <v>115722232</v>
      </c>
      <c r="D47" s="82">
        <v>11017</v>
      </c>
      <c r="E47" s="82">
        <v>11246</v>
      </c>
      <c r="F47" s="82">
        <v>-6.639581922136291E-4</v>
      </c>
    </row>
    <row r="48" spans="1:6">
      <c r="A48" s="82" t="s">
        <v>151</v>
      </c>
      <c r="B48" s="82">
        <v>60274092</v>
      </c>
      <c r="C48" s="82">
        <v>61135073</v>
      </c>
      <c r="D48" s="82">
        <v>5303</v>
      </c>
      <c r="E48" s="82">
        <v>5134</v>
      </c>
      <c r="F48" s="82">
        <v>4.767244411141152E-2</v>
      </c>
    </row>
    <row r="49" spans="1:6">
      <c r="A49" s="82" t="s">
        <v>152</v>
      </c>
      <c r="B49" s="82">
        <v>64741360</v>
      </c>
      <c r="C49" s="82">
        <v>60098847</v>
      </c>
      <c r="D49" s="82">
        <v>5463</v>
      </c>
      <c r="E49" s="82">
        <v>5261</v>
      </c>
      <c r="F49" s="82">
        <v>-3.6066174093437799E-2</v>
      </c>
    </row>
    <row r="50" spans="1:6">
      <c r="A50" s="82" t="s">
        <v>153</v>
      </c>
      <c r="B50" s="82">
        <v>150511102</v>
      </c>
      <c r="C50" s="82">
        <v>155775050</v>
      </c>
      <c r="D50" s="82">
        <v>11981</v>
      </c>
      <c r="E50" s="82">
        <v>12223</v>
      </c>
      <c r="F50" s="82">
        <v>1.4482641114895778E-2</v>
      </c>
    </row>
    <row r="51" spans="1:6">
      <c r="A51" s="82" t="s">
        <v>154</v>
      </c>
      <c r="B51" s="82">
        <v>146030864</v>
      </c>
      <c r="C51" s="82">
        <v>158686687</v>
      </c>
      <c r="D51" s="82">
        <v>12254</v>
      </c>
      <c r="E51" s="82">
        <v>13375</v>
      </c>
      <c r="F51" s="82">
        <v>-4.4113800833866972E-3</v>
      </c>
    </row>
    <row r="52" spans="1:6">
      <c r="A52" s="82" t="s">
        <v>155</v>
      </c>
      <c r="B52" s="82">
        <v>269748395</v>
      </c>
      <c r="C52" s="82">
        <v>284947133</v>
      </c>
      <c r="D52" s="82">
        <v>21717</v>
      </c>
      <c r="E52" s="82">
        <v>22665</v>
      </c>
      <c r="F52" s="82">
        <v>1.2160839182589898E-2</v>
      </c>
    </row>
    <row r="53" spans="1:6">
      <c r="A53" s="82" t="s">
        <v>156</v>
      </c>
      <c r="B53" s="82">
        <v>81427214</v>
      </c>
      <c r="C53" s="82">
        <v>86544540</v>
      </c>
      <c r="D53" s="82">
        <v>9494</v>
      </c>
      <c r="E53" s="82">
        <v>10269</v>
      </c>
      <c r="F53" s="82">
        <v>-1.7367392455806534E-2</v>
      </c>
    </row>
    <row r="54" spans="1:6">
      <c r="A54" s="82" t="s">
        <v>39</v>
      </c>
      <c r="B54" s="82">
        <v>351858130</v>
      </c>
      <c r="C54" s="82">
        <v>381393226</v>
      </c>
      <c r="D54" s="82">
        <v>35175</v>
      </c>
      <c r="E54" s="82">
        <v>38386</v>
      </c>
      <c r="F54" s="82">
        <v>-6.7315700267835399E-3</v>
      </c>
    </row>
    <row r="55" spans="1:6">
      <c r="A55" s="82" t="s">
        <v>157</v>
      </c>
      <c r="B55" s="82">
        <v>459808009</v>
      </c>
      <c r="C55" s="82">
        <v>484944418</v>
      </c>
      <c r="D55" s="82">
        <v>28592</v>
      </c>
      <c r="E55" s="82">
        <v>29090</v>
      </c>
      <c r="F55" s="82">
        <v>3.6612035850673227E-2</v>
      </c>
    </row>
    <row r="56" spans="1:6">
      <c r="A56" s="82" t="s">
        <v>158</v>
      </c>
      <c r="B56" s="82">
        <v>311175095</v>
      </c>
      <c r="C56" s="82">
        <v>340909807</v>
      </c>
      <c r="D56" s="82">
        <v>24898</v>
      </c>
      <c r="E56" s="82">
        <v>25778</v>
      </c>
      <c r="F56" s="82">
        <v>5.815650782075827E-2</v>
      </c>
    </row>
    <row r="57" spans="1:6">
      <c r="A57" s="82" t="s">
        <v>414</v>
      </c>
      <c r="B57" s="82">
        <v>164854218</v>
      </c>
      <c r="C57" s="82">
        <v>178481486</v>
      </c>
      <c r="D57" s="82">
        <v>2510</v>
      </c>
      <c r="E57" s="82">
        <v>6790</v>
      </c>
      <c r="F57" s="82">
        <v>-0.59978159507095541</v>
      </c>
    </row>
    <row r="58" spans="1:6">
      <c r="A58" s="82" t="s">
        <v>159</v>
      </c>
      <c r="B58" s="82">
        <v>385067013</v>
      </c>
      <c r="C58" s="82">
        <v>421818532</v>
      </c>
      <c r="D58" s="82">
        <v>20691</v>
      </c>
      <c r="E58" s="82">
        <v>21217</v>
      </c>
      <c r="F58" s="82">
        <v>6.8284295816105164E-2</v>
      </c>
    </row>
    <row r="59" spans="1:6">
      <c r="A59" s="82" t="s">
        <v>160</v>
      </c>
      <c r="B59" s="82">
        <v>144580232</v>
      </c>
      <c r="C59" s="82">
        <v>173658989</v>
      </c>
      <c r="D59" s="82">
        <v>18061</v>
      </c>
      <c r="E59" s="82">
        <v>18531</v>
      </c>
      <c r="F59" s="82">
        <v>0.17066137015071223</v>
      </c>
    </row>
    <row r="60" spans="1:6">
      <c r="A60" s="82" t="s">
        <v>161</v>
      </c>
      <c r="B60" s="82">
        <v>344986000</v>
      </c>
      <c r="C60" s="82">
        <v>377996572</v>
      </c>
      <c r="D60" s="82">
        <v>30206</v>
      </c>
      <c r="E60" s="82">
        <v>30926</v>
      </c>
      <c r="F60" s="82">
        <v>7.0177600406260324E-2</v>
      </c>
    </row>
    <row r="61" spans="1:6">
      <c r="A61" s="82" t="s">
        <v>162</v>
      </c>
      <c r="B61" s="82">
        <v>58206617</v>
      </c>
      <c r="C61" s="82">
        <v>57057092</v>
      </c>
      <c r="D61" s="82">
        <v>4453</v>
      </c>
      <c r="E61" s="82">
        <v>4225</v>
      </c>
      <c r="F61" s="82">
        <v>3.3149706543261812E-2</v>
      </c>
    </row>
    <row r="62" spans="1:6">
      <c r="A62" s="82" t="s">
        <v>163</v>
      </c>
      <c r="B62" s="82">
        <v>36275324</v>
      </c>
      <c r="C62" s="82">
        <v>37897986</v>
      </c>
      <c r="D62" s="82">
        <v>4868</v>
      </c>
      <c r="E62" s="82">
        <v>4940</v>
      </c>
      <c r="F62" s="82">
        <v>2.9504979469750416E-2</v>
      </c>
    </row>
    <row r="63" spans="1:6">
      <c r="A63" s="82" t="s">
        <v>164</v>
      </c>
      <c r="B63" s="82">
        <v>249264560</v>
      </c>
      <c r="C63" s="82">
        <v>257854441</v>
      </c>
      <c r="D63" s="82">
        <v>22138</v>
      </c>
      <c r="E63" s="82">
        <v>22256</v>
      </c>
      <c r="F63" s="82">
        <v>2.897624898797993E-2</v>
      </c>
    </row>
    <row r="64" spans="1:6">
      <c r="A64" s="82" t="s">
        <v>165</v>
      </c>
      <c r="B64" s="82">
        <v>134413278</v>
      </c>
      <c r="C64" s="82">
        <v>135803472</v>
      </c>
      <c r="D64" s="82">
        <v>10799</v>
      </c>
      <c r="E64" s="82">
        <v>11021</v>
      </c>
      <c r="F64" s="82">
        <v>-1.0009015541699941E-2</v>
      </c>
    </row>
    <row r="65" spans="1:6">
      <c r="A65" s="82" t="s">
        <v>166</v>
      </c>
      <c r="B65" s="82">
        <v>245394053</v>
      </c>
      <c r="C65" s="82">
        <v>256017464</v>
      </c>
      <c r="D65" s="82">
        <v>19238</v>
      </c>
      <c r="E65" s="82">
        <v>19334</v>
      </c>
      <c r="F65" s="82">
        <v>3.811093051804329E-2</v>
      </c>
    </row>
    <row r="66" spans="1:6">
      <c r="A66" s="82" t="s">
        <v>167</v>
      </c>
      <c r="B66" s="82">
        <v>126033127</v>
      </c>
      <c r="C66" s="82">
        <v>133202961</v>
      </c>
      <c r="D66" s="82">
        <v>9418</v>
      </c>
      <c r="E66" s="82">
        <v>10287</v>
      </c>
      <c r="F66" s="82">
        <v>-3.2392750313758566E-2</v>
      </c>
    </row>
    <row r="67" spans="1:6">
      <c r="A67" s="82" t="s">
        <v>168</v>
      </c>
      <c r="B67" s="82">
        <v>140113400</v>
      </c>
      <c r="C67" s="82">
        <v>148693759</v>
      </c>
      <c r="D67" s="82">
        <v>13662</v>
      </c>
      <c r="E67" s="82">
        <v>14265</v>
      </c>
      <c r="F67" s="82">
        <v>1.6378743861906204E-2</v>
      </c>
    </row>
    <row r="68" spans="1:6">
      <c r="A68" s="82" t="s">
        <v>169</v>
      </c>
      <c r="B68" s="82">
        <v>805456403</v>
      </c>
      <c r="C68" s="82">
        <v>846147852</v>
      </c>
      <c r="D68" s="82">
        <v>40527</v>
      </c>
      <c r="E68" s="82">
        <v>40632</v>
      </c>
      <c r="F68" s="82">
        <v>4.7805019448503558E-2</v>
      </c>
    </row>
    <row r="69" spans="1:6">
      <c r="A69" s="82" t="s">
        <v>42</v>
      </c>
      <c r="B69" s="82">
        <v>463969347</v>
      </c>
      <c r="C69" s="82">
        <v>467255950</v>
      </c>
      <c r="D69" s="82">
        <v>27024</v>
      </c>
      <c r="E69" s="82">
        <v>27244</v>
      </c>
      <c r="F69" s="82">
        <v>-1.0487102393279739E-3</v>
      </c>
    </row>
    <row r="70" spans="1:6">
      <c r="A70" s="82" t="s">
        <v>170</v>
      </c>
      <c r="B70" s="82">
        <v>446884411</v>
      </c>
      <c r="C70" s="82">
        <v>459009411</v>
      </c>
      <c r="D70" s="82">
        <v>26142</v>
      </c>
      <c r="E70" s="82">
        <v>26787</v>
      </c>
      <c r="F70" s="82">
        <v>2.4001372003394561E-3</v>
      </c>
    </row>
    <row r="71" spans="1:6">
      <c r="A71" s="82" t="s">
        <v>171</v>
      </c>
      <c r="B71" s="82">
        <v>80600982</v>
      </c>
      <c r="C71" s="82">
        <v>84058546</v>
      </c>
      <c r="D71" s="82">
        <v>7076</v>
      </c>
      <c r="E71" s="82">
        <v>7346</v>
      </c>
      <c r="F71" s="82">
        <v>4.5659202903286771E-3</v>
      </c>
    </row>
    <row r="72" spans="1:6">
      <c r="A72" s="82" t="s">
        <v>415</v>
      </c>
      <c r="B72" s="82">
        <v>81031034</v>
      </c>
      <c r="C72" s="82">
        <v>80426395</v>
      </c>
      <c r="D72" s="82">
        <v>7930</v>
      </c>
      <c r="E72" s="82">
        <v>8020</v>
      </c>
      <c r="F72" s="82">
        <v>-1.8600029123031166E-2</v>
      </c>
    </row>
    <row r="73" spans="1:6">
      <c r="A73" s="82" t="s">
        <v>172</v>
      </c>
      <c r="B73" s="82">
        <v>203548446</v>
      </c>
      <c r="C73" s="82">
        <v>217882084</v>
      </c>
      <c r="D73" s="82">
        <v>18646</v>
      </c>
      <c r="E73" s="82">
        <v>19099</v>
      </c>
      <c r="F73" s="82">
        <v>4.5030054352685471E-2</v>
      </c>
    </row>
    <row r="74" spans="1:6">
      <c r="A74" s="82" t="s">
        <v>173</v>
      </c>
      <c r="B74" s="82">
        <v>318109858</v>
      </c>
      <c r="C74" s="82">
        <v>334879319</v>
      </c>
      <c r="D74" s="82">
        <v>20270</v>
      </c>
      <c r="E74" s="82">
        <v>20640</v>
      </c>
      <c r="F74" s="82">
        <v>3.3844581180112979E-2</v>
      </c>
    </row>
    <row r="75" spans="1:6">
      <c r="A75" s="82" t="s">
        <v>174</v>
      </c>
      <c r="B75" s="82">
        <v>154473860</v>
      </c>
      <c r="C75" s="82">
        <v>163888732</v>
      </c>
      <c r="D75" s="82">
        <v>12648</v>
      </c>
      <c r="E75" s="82">
        <v>13587</v>
      </c>
      <c r="F75" s="82">
        <v>-1.2374310964962835E-2</v>
      </c>
    </row>
    <row r="76" spans="1:6">
      <c r="A76" s="82" t="s">
        <v>175</v>
      </c>
      <c r="B76" s="82">
        <v>158276059</v>
      </c>
      <c r="C76" s="82">
        <v>180010740</v>
      </c>
      <c r="D76" s="82">
        <v>20339</v>
      </c>
      <c r="E76" s="82">
        <v>21228</v>
      </c>
      <c r="F76" s="82">
        <v>8.9691859666263543E-2</v>
      </c>
    </row>
    <row r="77" spans="1:6">
      <c r="A77" s="82" t="s">
        <v>177</v>
      </c>
      <c r="B77" s="82">
        <v>279118387</v>
      </c>
      <c r="C77" s="82">
        <v>302691711</v>
      </c>
      <c r="D77" s="82">
        <v>22967</v>
      </c>
      <c r="E77" s="82">
        <v>24222</v>
      </c>
      <c r="F77" s="82">
        <v>2.8268074661616207E-2</v>
      </c>
    </row>
    <row r="78" spans="1:6">
      <c r="A78" s="82" t="s">
        <v>178</v>
      </c>
      <c r="B78" s="82">
        <v>134082835</v>
      </c>
      <c r="C78" s="82">
        <v>130734422</v>
      </c>
      <c r="D78" s="82">
        <v>11551</v>
      </c>
      <c r="E78" s="82">
        <v>11128</v>
      </c>
      <c r="F78" s="82">
        <v>1.2090233598722503E-2</v>
      </c>
    </row>
    <row r="79" spans="1:6">
      <c r="A79" s="82" t="s">
        <v>179</v>
      </c>
      <c r="B79" s="82">
        <v>24514575</v>
      </c>
      <c r="C79" s="82">
        <v>24068391</v>
      </c>
      <c r="D79" s="82">
        <v>2477</v>
      </c>
      <c r="E79" s="82">
        <v>2434</v>
      </c>
      <c r="F79" s="82">
        <v>-8.5591331987699309E-4</v>
      </c>
    </row>
    <row r="80" spans="1:6">
      <c r="A80" s="82" t="s">
        <v>416</v>
      </c>
      <c r="B80" s="82">
        <v>114635362</v>
      </c>
      <c r="C80" s="82">
        <v>125571030</v>
      </c>
      <c r="D80" s="82">
        <v>2630</v>
      </c>
      <c r="E80" s="82">
        <v>4510</v>
      </c>
      <c r="F80" s="82">
        <v>-0.36122184386439926</v>
      </c>
    </row>
    <row r="81" spans="1:6">
      <c r="A81" s="82" t="s">
        <v>181</v>
      </c>
      <c r="B81" s="82">
        <v>67112333</v>
      </c>
      <c r="C81" s="82">
        <v>67889896</v>
      </c>
      <c r="D81" s="82">
        <v>877</v>
      </c>
      <c r="E81" s="82">
        <v>933</v>
      </c>
      <c r="F81" s="82">
        <v>-4.9130851452249054E-2</v>
      </c>
    </row>
    <row r="82" spans="1:6">
      <c r="A82" s="82" t="s">
        <v>182</v>
      </c>
      <c r="B82" s="82">
        <v>447980943</v>
      </c>
      <c r="C82" s="82">
        <v>454590682</v>
      </c>
      <c r="D82" s="82">
        <v>27906</v>
      </c>
      <c r="E82" s="82">
        <v>28680</v>
      </c>
      <c r="F82" s="82">
        <v>-1.2631124924462937E-2</v>
      </c>
    </row>
    <row r="83" spans="1:6">
      <c r="A83" s="82" t="s">
        <v>183</v>
      </c>
      <c r="B83" s="82">
        <v>82961474</v>
      </c>
      <c r="C83" s="82">
        <v>88483042</v>
      </c>
      <c r="D83" s="82">
        <v>8859</v>
      </c>
      <c r="E83" s="82">
        <v>9124</v>
      </c>
      <c r="F83" s="82">
        <v>3.5578464491373647E-2</v>
      </c>
    </row>
    <row r="84" spans="1:6">
      <c r="A84" s="82" t="s">
        <v>184</v>
      </c>
      <c r="B84" s="82">
        <v>127074113</v>
      </c>
      <c r="C84" s="82">
        <v>131189149</v>
      </c>
      <c r="D84" s="82">
        <v>11830</v>
      </c>
      <c r="E84" s="82">
        <v>12357</v>
      </c>
      <c r="F84" s="82">
        <v>-1.1645996244676229E-2</v>
      </c>
    </row>
    <row r="85" spans="1:6">
      <c r="A85" s="82" t="s">
        <v>186</v>
      </c>
      <c r="B85" s="82">
        <v>171191839</v>
      </c>
      <c r="C85" s="82">
        <v>150856043</v>
      </c>
      <c r="D85" s="82">
        <v>3272</v>
      </c>
      <c r="E85" s="82">
        <v>4942</v>
      </c>
      <c r="F85" s="82">
        <v>-0.4165680498026933</v>
      </c>
    </row>
    <row r="86" spans="1:6">
      <c r="A86" s="82" t="s">
        <v>45</v>
      </c>
      <c r="B86" s="82">
        <v>47947000</v>
      </c>
      <c r="C86" s="82">
        <v>49130000</v>
      </c>
      <c r="D86" s="82">
        <v>5274</v>
      </c>
      <c r="E86" s="82">
        <v>5760</v>
      </c>
      <c r="F86" s="82">
        <v>-6.1783714309550153E-2</v>
      </c>
    </row>
    <row r="87" spans="1:6">
      <c r="A87" s="82" t="s">
        <v>187</v>
      </c>
      <c r="B87" s="82">
        <v>295721962</v>
      </c>
      <c r="C87" s="82">
        <v>305050778</v>
      </c>
      <c r="D87" s="82">
        <v>17464</v>
      </c>
      <c r="E87" s="82">
        <v>17610</v>
      </c>
      <c r="F87" s="82">
        <v>2.2993619001062605E-2</v>
      </c>
    </row>
    <row r="88" spans="1:6">
      <c r="A88" s="82" t="s">
        <v>188</v>
      </c>
      <c r="B88" s="82">
        <v>897926957</v>
      </c>
      <c r="C88" s="82">
        <v>852129980</v>
      </c>
      <c r="D88" s="82">
        <v>44897</v>
      </c>
      <c r="E88" s="82">
        <v>45163</v>
      </c>
      <c r="F88" s="82">
        <v>-5.6592390045226315E-2</v>
      </c>
    </row>
    <row r="89" spans="1:6">
      <c r="A89" s="82" t="s">
        <v>189</v>
      </c>
      <c r="B89" s="82">
        <v>113462000</v>
      </c>
      <c r="C89" s="82">
        <v>114958000</v>
      </c>
      <c r="D89" s="82">
        <v>6654</v>
      </c>
      <c r="E89" s="82">
        <v>6591</v>
      </c>
      <c r="F89" s="82">
        <v>2.2869548933015266E-2</v>
      </c>
    </row>
    <row r="90" spans="1:6">
      <c r="A90" s="82" t="s">
        <v>190</v>
      </c>
      <c r="B90" s="82">
        <v>184618711</v>
      </c>
      <c r="C90" s="82">
        <v>211680782</v>
      </c>
      <c r="D90" s="82">
        <v>22085</v>
      </c>
      <c r="E90" s="82">
        <v>23018</v>
      </c>
      <c r="F90" s="82">
        <v>0.10010853650702543</v>
      </c>
    </row>
    <row r="91" spans="1:6">
      <c r="A91" s="82" t="s">
        <v>417</v>
      </c>
      <c r="B91" s="82">
        <v>61812000</v>
      </c>
      <c r="C91" s="82">
        <v>59681000</v>
      </c>
      <c r="D91" s="82">
        <v>6667</v>
      </c>
      <c r="E91" s="82">
        <v>6785</v>
      </c>
      <c r="F91" s="82">
        <v>-5.1267236698094409E-2</v>
      </c>
    </row>
    <row r="92" spans="1:6">
      <c r="A92" s="82" t="s">
        <v>191</v>
      </c>
      <c r="B92" s="82">
        <v>118296000</v>
      </c>
      <c r="C92" s="82">
        <v>122620000</v>
      </c>
      <c r="D92" s="82">
        <v>13682</v>
      </c>
      <c r="E92" s="82">
        <v>14140</v>
      </c>
      <c r="F92" s="82">
        <v>2.978049739588296E-3</v>
      </c>
    </row>
    <row r="93" spans="1:6">
      <c r="A93" s="82" t="s">
        <v>193</v>
      </c>
      <c r="B93" s="82">
        <v>253367192</v>
      </c>
      <c r="C93" s="82">
        <v>256644178</v>
      </c>
      <c r="D93" s="82">
        <v>17175</v>
      </c>
      <c r="E93" s="82">
        <v>18387</v>
      </c>
      <c r="F93" s="82">
        <v>-5.3834936306584348E-2</v>
      </c>
    </row>
    <row r="94" spans="1:6">
      <c r="A94" s="82" t="s">
        <v>418</v>
      </c>
      <c r="B94" s="82">
        <v>177085045</v>
      </c>
      <c r="C94" s="82">
        <v>174619878</v>
      </c>
      <c r="D94" s="82">
        <v>16546</v>
      </c>
      <c r="E94" s="82">
        <v>16799</v>
      </c>
      <c r="F94" s="82">
        <v>-2.877157553859586E-2</v>
      </c>
    </row>
    <row r="95" spans="1:6">
      <c r="A95" s="82" t="s">
        <v>194</v>
      </c>
      <c r="B95" s="82">
        <v>149482172</v>
      </c>
      <c r="C95" s="82">
        <v>156497104</v>
      </c>
      <c r="D95" s="82">
        <v>10873</v>
      </c>
      <c r="E95" s="82">
        <v>11818</v>
      </c>
      <c r="F95" s="82">
        <v>-3.6787060618812324E-2</v>
      </c>
    </row>
    <row r="96" spans="1:6">
      <c r="A96" s="82" t="s">
        <v>195</v>
      </c>
      <c r="B96" s="82">
        <v>197428000</v>
      </c>
      <c r="C96" s="82">
        <v>203849000</v>
      </c>
      <c r="D96" s="82">
        <v>15813</v>
      </c>
      <c r="E96" s="82">
        <v>16220</v>
      </c>
      <c r="F96" s="82">
        <v>6.6146816369235372E-3</v>
      </c>
    </row>
    <row r="97" spans="1:6">
      <c r="A97" s="82" t="s">
        <v>419</v>
      </c>
      <c r="B97" s="82">
        <v>76615093</v>
      </c>
      <c r="C97" s="82">
        <v>81230663</v>
      </c>
      <c r="D97" s="82">
        <v>7140</v>
      </c>
      <c r="E97" s="82">
        <v>6972</v>
      </c>
      <c r="F97" s="82">
        <v>8.579165169836675E-2</v>
      </c>
    </row>
    <row r="98" spans="1:6">
      <c r="A98" s="82" t="s">
        <v>47</v>
      </c>
      <c r="B98" s="82">
        <v>109973959</v>
      </c>
      <c r="C98" s="82">
        <v>112626821</v>
      </c>
      <c r="D98" s="82">
        <v>6689</v>
      </c>
      <c r="E98" s="82">
        <v>7310</v>
      </c>
      <c r="F98" s="82">
        <v>-6.2878751650204359E-2</v>
      </c>
    </row>
    <row r="99" spans="1:6">
      <c r="A99" s="82" t="s">
        <v>196</v>
      </c>
      <c r="D99" s="82">
        <v>2395</v>
      </c>
      <c r="E99" s="82">
        <v>2032</v>
      </c>
    </row>
    <row r="100" spans="1:6">
      <c r="A100" s="82" t="s">
        <v>197</v>
      </c>
      <c r="B100" s="82">
        <v>148673000</v>
      </c>
      <c r="C100" s="82">
        <v>154458000</v>
      </c>
      <c r="D100" s="82">
        <v>7379</v>
      </c>
      <c r="E100" s="82">
        <v>7212</v>
      </c>
      <c r="F100" s="82">
        <v>6.2967764753416464E-2</v>
      </c>
    </row>
    <row r="101" spans="1:6">
      <c r="A101" s="82" t="s">
        <v>198</v>
      </c>
      <c r="B101" s="82">
        <v>47399620</v>
      </c>
      <c r="C101" s="82">
        <v>44471342</v>
      </c>
      <c r="D101" s="82">
        <v>1574</v>
      </c>
      <c r="E101" s="82">
        <v>1585</v>
      </c>
      <c r="F101" s="82">
        <v>-6.8289828467884381E-2</v>
      </c>
    </row>
    <row r="102" spans="1:6">
      <c r="A102" s="82" t="s">
        <v>199</v>
      </c>
      <c r="B102" s="82">
        <v>218958694</v>
      </c>
      <c r="C102" s="82">
        <v>208264103</v>
      </c>
      <c r="D102" s="82">
        <v>14940</v>
      </c>
      <c r="E102" s="82">
        <v>15112</v>
      </c>
      <c r="F102" s="82">
        <v>-5.966872952877314E-2</v>
      </c>
    </row>
    <row r="103" spans="1:6">
      <c r="A103" s="82" t="s">
        <v>200</v>
      </c>
      <c r="B103" s="82">
        <v>71911844</v>
      </c>
      <c r="C103" s="82">
        <v>73640182</v>
      </c>
      <c r="D103" s="82">
        <v>5858</v>
      </c>
      <c r="E103" s="82">
        <v>5880</v>
      </c>
      <c r="F103" s="82">
        <v>2.0202701373139766E-2</v>
      </c>
    </row>
    <row r="104" spans="1:6">
      <c r="A104" s="82" t="s">
        <v>201</v>
      </c>
      <c r="B104" s="82">
        <v>127570165</v>
      </c>
      <c r="C104" s="82">
        <v>131936282</v>
      </c>
      <c r="D104" s="82">
        <v>10259</v>
      </c>
      <c r="E104" s="82">
        <v>10344</v>
      </c>
      <c r="F104" s="82">
        <v>2.5726656514961713E-2</v>
      </c>
    </row>
    <row r="105" spans="1:6">
      <c r="A105" s="82" t="s">
        <v>48</v>
      </c>
      <c r="B105" s="82">
        <v>116827118</v>
      </c>
      <c r="C105" s="82">
        <v>120755406</v>
      </c>
      <c r="D105" s="82">
        <v>8186</v>
      </c>
      <c r="E105" s="82">
        <v>8221</v>
      </c>
      <c r="F105" s="82">
        <v>2.9224252445450766E-2</v>
      </c>
    </row>
    <row r="106" spans="1:6">
      <c r="A106" s="82" t="s">
        <v>202</v>
      </c>
      <c r="B106" s="82">
        <v>642852870</v>
      </c>
      <c r="C106" s="82">
        <v>675514854</v>
      </c>
      <c r="D106" s="82">
        <v>30198</v>
      </c>
      <c r="E106" s="82">
        <v>30750</v>
      </c>
      <c r="F106" s="82">
        <v>3.1944585659386675E-2</v>
      </c>
    </row>
    <row r="107" spans="1:6">
      <c r="A107" s="82" t="s">
        <v>203</v>
      </c>
      <c r="B107" s="82">
        <v>191233565</v>
      </c>
      <c r="C107" s="82">
        <v>186021603</v>
      </c>
      <c r="D107" s="82">
        <v>13200</v>
      </c>
      <c r="E107" s="82">
        <v>13271</v>
      </c>
      <c r="F107" s="82">
        <v>-3.2458630777617764E-2</v>
      </c>
    </row>
    <row r="108" spans="1:6">
      <c r="A108" s="82" t="s">
        <v>204</v>
      </c>
      <c r="B108" s="82">
        <v>39910549</v>
      </c>
      <c r="C108" s="82">
        <v>46275233</v>
      </c>
      <c r="D108" s="82">
        <v>5039</v>
      </c>
      <c r="E108" s="82">
        <v>5524</v>
      </c>
      <c r="F108" s="82">
        <v>5.7673445130830739E-2</v>
      </c>
    </row>
    <row r="109" spans="1:6">
      <c r="A109" s="82" t="s">
        <v>420</v>
      </c>
      <c r="B109" s="82">
        <v>37538682</v>
      </c>
      <c r="C109" s="82">
        <v>41203435</v>
      </c>
      <c r="D109" s="82">
        <v>1535</v>
      </c>
      <c r="E109" s="82">
        <v>1505</v>
      </c>
      <c r="F109" s="82">
        <v>0.11950563235631331</v>
      </c>
    </row>
    <row r="110" spans="1:6">
      <c r="A110" s="82" t="s">
        <v>206</v>
      </c>
      <c r="B110" s="82">
        <v>64088145</v>
      </c>
      <c r="C110" s="82">
        <v>66341076</v>
      </c>
      <c r="D110" s="82">
        <v>7718</v>
      </c>
      <c r="E110" s="82">
        <v>7928</v>
      </c>
      <c r="F110" s="82">
        <v>7.7340721444395539E-3</v>
      </c>
    </row>
    <row r="111" spans="1:6">
      <c r="A111" s="82" t="s">
        <v>207</v>
      </c>
      <c r="B111" s="82">
        <v>254862275</v>
      </c>
      <c r="C111" s="82">
        <v>275752315</v>
      </c>
      <c r="D111" s="82">
        <v>20642</v>
      </c>
      <c r="E111" s="82">
        <v>23958</v>
      </c>
      <c r="F111" s="82">
        <v>-6.7787708816918368E-2</v>
      </c>
    </row>
    <row r="112" spans="1:6">
      <c r="A112" s="82" t="s">
        <v>208</v>
      </c>
      <c r="B112" s="82">
        <v>334311649</v>
      </c>
      <c r="C112" s="82">
        <v>340644849</v>
      </c>
      <c r="D112" s="82">
        <v>20650</v>
      </c>
      <c r="E112" s="82">
        <v>20175</v>
      </c>
      <c r="F112" s="82">
        <v>4.2934007806456578E-2</v>
      </c>
    </row>
    <row r="113" spans="1:6">
      <c r="A113" s="82" t="s">
        <v>49</v>
      </c>
      <c r="B113" s="82">
        <v>142878000</v>
      </c>
      <c r="C113" s="82">
        <v>148834000</v>
      </c>
      <c r="D113" s="82">
        <v>12700</v>
      </c>
      <c r="E113" s="82">
        <v>12838</v>
      </c>
      <c r="F113" s="82">
        <v>3.0488479979632915E-2</v>
      </c>
    </row>
    <row r="114" spans="1:6">
      <c r="A114" s="82" t="s">
        <v>209</v>
      </c>
      <c r="B114" s="82">
        <v>181008934</v>
      </c>
      <c r="C114" s="82">
        <v>188374527</v>
      </c>
      <c r="D114" s="82">
        <v>15671</v>
      </c>
      <c r="E114" s="82">
        <v>16061</v>
      </c>
      <c r="F114" s="82">
        <v>1.5421354858295369E-2</v>
      </c>
    </row>
    <row r="115" spans="1:6">
      <c r="A115" s="82" t="s">
        <v>210</v>
      </c>
      <c r="B115" s="82">
        <v>1039386664</v>
      </c>
      <c r="C115" s="82">
        <v>1103282894</v>
      </c>
      <c r="D115" s="82">
        <v>58983</v>
      </c>
      <c r="E115" s="82">
        <v>60287</v>
      </c>
      <c r="F115" s="82">
        <v>3.8515371917230194E-2</v>
      </c>
    </row>
    <row r="116" spans="1:6">
      <c r="A116" s="82" t="s">
        <v>211</v>
      </c>
      <c r="B116" s="82">
        <v>334021233</v>
      </c>
      <c r="C116" s="82">
        <v>357224009</v>
      </c>
      <c r="D116" s="82">
        <v>24589</v>
      </c>
      <c r="E116" s="82">
        <v>26561</v>
      </c>
      <c r="F116" s="82">
        <v>-9.93659025941682E-3</v>
      </c>
    </row>
    <row r="117" spans="1:6">
      <c r="A117" s="82" t="s">
        <v>212</v>
      </c>
      <c r="B117" s="82">
        <v>31245614</v>
      </c>
      <c r="C117" s="82">
        <v>31069724</v>
      </c>
      <c r="D117" s="82">
        <v>355</v>
      </c>
      <c r="E117" s="82">
        <v>361</v>
      </c>
      <c r="F117" s="82">
        <v>-2.2156207418716069E-2</v>
      </c>
    </row>
    <row r="118" spans="1:6">
      <c r="A118" s="82" t="s">
        <v>213</v>
      </c>
      <c r="B118" s="82">
        <v>396484083</v>
      </c>
      <c r="C118" s="82">
        <v>407109641</v>
      </c>
      <c r="D118" s="82">
        <v>19851</v>
      </c>
      <c r="E118" s="82">
        <v>22213</v>
      </c>
      <c r="F118" s="82">
        <v>-8.2384368873145181E-2</v>
      </c>
    </row>
    <row r="119" spans="1:6">
      <c r="A119" s="82" t="s">
        <v>50</v>
      </c>
      <c r="B119" s="82">
        <v>201060976</v>
      </c>
      <c r="C119" s="82">
        <v>214278972</v>
      </c>
      <c r="D119" s="82">
        <v>19225</v>
      </c>
      <c r="E119" s="82">
        <v>19843</v>
      </c>
      <c r="F119" s="82">
        <v>3.2549269739664759E-2</v>
      </c>
    </row>
    <row r="120" spans="1:6">
      <c r="A120" s="82" t="s">
        <v>214</v>
      </c>
      <c r="B120" s="82">
        <v>84640000</v>
      </c>
      <c r="C120" s="82">
        <v>89308000</v>
      </c>
      <c r="D120" s="82">
        <v>2353</v>
      </c>
      <c r="E120" s="82">
        <v>2412</v>
      </c>
      <c r="F120" s="82">
        <v>2.934114478019471E-2</v>
      </c>
    </row>
    <row r="121" spans="1:6">
      <c r="A121" s="82" t="s">
        <v>215</v>
      </c>
      <c r="B121" s="82">
        <v>299058348</v>
      </c>
      <c r="C121" s="82">
        <v>323272367</v>
      </c>
      <c r="D121" s="82">
        <v>20384</v>
      </c>
      <c r="E121" s="82">
        <v>21996</v>
      </c>
      <c r="F121" s="82">
        <v>1.7476974052500979E-3</v>
      </c>
    </row>
    <row r="122" spans="1:6">
      <c r="A122" s="82" t="s">
        <v>216</v>
      </c>
      <c r="D122" s="82">
        <v>1364</v>
      </c>
      <c r="E122" s="82">
        <v>1313</v>
      </c>
    </row>
    <row r="123" spans="1:6">
      <c r="A123" s="82" t="s">
        <v>217</v>
      </c>
      <c r="B123" s="82">
        <v>1610220000</v>
      </c>
      <c r="C123" s="82">
        <v>1670224000</v>
      </c>
      <c r="D123" s="82">
        <v>46846</v>
      </c>
      <c r="E123" s="82">
        <v>46808</v>
      </c>
      <c r="F123" s="82">
        <v>3.810655252257799E-2</v>
      </c>
    </row>
    <row r="124" spans="1:6">
      <c r="A124" s="82" t="s">
        <v>218</v>
      </c>
      <c r="D124" s="82">
        <v>3315</v>
      </c>
      <c r="E124" s="82">
        <v>3556</v>
      </c>
    </row>
    <row r="125" spans="1:6">
      <c r="A125" s="82" t="s">
        <v>219</v>
      </c>
      <c r="B125" s="82">
        <v>56280278</v>
      </c>
      <c r="C125" s="82">
        <v>60026799</v>
      </c>
      <c r="D125" s="82">
        <v>5238</v>
      </c>
      <c r="E125" s="82">
        <v>5386</v>
      </c>
      <c r="F125" s="82">
        <v>3.7261111234185226E-2</v>
      </c>
    </row>
    <row r="126" spans="1:6">
      <c r="A126" s="82" t="s">
        <v>52</v>
      </c>
      <c r="B126" s="82">
        <v>220817587</v>
      </c>
      <c r="C126" s="82">
        <v>238748114</v>
      </c>
      <c r="D126" s="82">
        <v>21910</v>
      </c>
      <c r="E126" s="82">
        <v>22122</v>
      </c>
      <c r="F126" s="82">
        <v>7.0839245343622737E-2</v>
      </c>
    </row>
    <row r="127" spans="1:6">
      <c r="A127" s="82" t="s">
        <v>220</v>
      </c>
      <c r="B127" s="82">
        <v>96315402</v>
      </c>
      <c r="C127" s="82">
        <v>96224311</v>
      </c>
      <c r="D127" s="82">
        <v>7636</v>
      </c>
      <c r="E127" s="82">
        <v>7669</v>
      </c>
      <c r="F127" s="82">
        <v>-5.2447259323723829E-3</v>
      </c>
    </row>
    <row r="128" spans="1:6">
      <c r="A128" s="82" t="s">
        <v>221</v>
      </c>
      <c r="B128" s="82">
        <v>799325222</v>
      </c>
      <c r="C128" s="82">
        <v>834467463</v>
      </c>
      <c r="D128" s="82">
        <v>40548</v>
      </c>
      <c r="E128" s="82">
        <v>40454</v>
      </c>
      <c r="F128" s="82">
        <v>4.6390669241649439E-2</v>
      </c>
    </row>
    <row r="129" spans="1:6">
      <c r="A129" s="82" t="s">
        <v>222</v>
      </c>
      <c r="B129" s="82">
        <v>89725304</v>
      </c>
      <c r="C129" s="82">
        <v>93640666</v>
      </c>
      <c r="D129" s="82">
        <v>8570</v>
      </c>
      <c r="E129" s="82">
        <v>8825</v>
      </c>
      <c r="F129" s="82">
        <v>1.3481121371452222E-2</v>
      </c>
    </row>
    <row r="130" spans="1:6">
      <c r="A130" s="82" t="s">
        <v>223</v>
      </c>
      <c r="B130" s="82">
        <v>79206282</v>
      </c>
      <c r="C130" s="82">
        <v>81960647</v>
      </c>
      <c r="D130" s="82">
        <v>7430</v>
      </c>
      <c r="E130" s="82">
        <v>7388</v>
      </c>
      <c r="F130" s="82">
        <v>4.0657161827993428E-2</v>
      </c>
    </row>
    <row r="131" spans="1:6">
      <c r="A131" s="82" t="s">
        <v>224</v>
      </c>
      <c r="B131" s="82">
        <v>158639569</v>
      </c>
      <c r="C131" s="82">
        <v>170044220</v>
      </c>
      <c r="D131" s="82">
        <v>9705</v>
      </c>
      <c r="E131" s="82">
        <v>9912</v>
      </c>
      <c r="F131" s="82">
        <v>4.9505211329840718E-2</v>
      </c>
    </row>
    <row r="132" spans="1:6">
      <c r="A132" s="82" t="s">
        <v>53</v>
      </c>
      <c r="D132" s="82">
        <v>5391</v>
      </c>
      <c r="E132" s="82">
        <v>5699</v>
      </c>
    </row>
    <row r="133" spans="1:6">
      <c r="A133" s="82" t="s">
        <v>225</v>
      </c>
      <c r="B133" s="82">
        <v>993302000</v>
      </c>
      <c r="C133" s="82">
        <v>1052159000</v>
      </c>
      <c r="D133" s="82">
        <v>36913</v>
      </c>
      <c r="E133" s="82">
        <v>38541</v>
      </c>
      <c r="F133" s="82">
        <v>1.4510224563653093E-2</v>
      </c>
    </row>
    <row r="134" spans="1:6">
      <c r="A134" s="82" t="s">
        <v>54</v>
      </c>
      <c r="D134" s="82">
        <v>10310</v>
      </c>
      <c r="E134" s="82">
        <v>10470</v>
      </c>
    </row>
    <row r="135" spans="1:6">
      <c r="A135" s="82" t="s">
        <v>226</v>
      </c>
      <c r="B135" s="82">
        <v>50295183</v>
      </c>
      <c r="C135" s="82">
        <v>50731572</v>
      </c>
      <c r="D135" s="82">
        <v>2050</v>
      </c>
      <c r="E135" s="82">
        <v>2066</v>
      </c>
      <c r="F135" s="82">
        <v>8.6492785488949679E-4</v>
      </c>
    </row>
    <row r="136" spans="1:6">
      <c r="A136" s="82" t="s">
        <v>227</v>
      </c>
      <c r="B136" s="82">
        <v>28261632</v>
      </c>
      <c r="C136" s="82">
        <v>30186011</v>
      </c>
      <c r="D136" s="82">
        <v>255</v>
      </c>
      <c r="E136" s="82">
        <v>300</v>
      </c>
      <c r="F136" s="82">
        <v>-9.2122162301172136E-2</v>
      </c>
    </row>
    <row r="137" spans="1:6">
      <c r="A137" s="82" t="s">
        <v>228</v>
      </c>
      <c r="B137" s="82">
        <v>342718181</v>
      </c>
      <c r="C137" s="82">
        <v>263558930</v>
      </c>
      <c r="D137" s="82">
        <v>2165</v>
      </c>
      <c r="E137" s="82">
        <v>1856</v>
      </c>
      <c r="F137" s="82">
        <v>-0.10294200658298915</v>
      </c>
    </row>
    <row r="138" spans="1:6">
      <c r="A138" s="82" t="s">
        <v>230</v>
      </c>
      <c r="B138" s="82">
        <v>264754040</v>
      </c>
      <c r="C138" s="82">
        <v>257840459</v>
      </c>
      <c r="D138" s="82">
        <v>16098</v>
      </c>
      <c r="E138" s="82">
        <v>15471</v>
      </c>
      <c r="F138" s="82">
        <v>1.3355914522437184E-2</v>
      </c>
    </row>
    <row r="139" spans="1:6">
      <c r="A139" s="82" t="s">
        <v>231</v>
      </c>
      <c r="B139" s="82">
        <v>214139810</v>
      </c>
      <c r="C139" s="82">
        <v>224872330</v>
      </c>
      <c r="D139" s="82">
        <v>14452</v>
      </c>
      <c r="E139" s="82">
        <v>14533</v>
      </c>
      <c r="F139" s="82">
        <v>4.4266355927394245E-2</v>
      </c>
    </row>
    <row r="140" spans="1:6">
      <c r="A140" s="82" t="s">
        <v>232</v>
      </c>
      <c r="B140" s="82">
        <v>126824000</v>
      </c>
      <c r="C140" s="82">
        <v>129962000</v>
      </c>
      <c r="D140" s="82">
        <v>14834</v>
      </c>
      <c r="E140" s="82">
        <v>14712</v>
      </c>
      <c r="F140" s="82">
        <v>3.3240683324674135E-2</v>
      </c>
    </row>
    <row r="141" spans="1:6">
      <c r="A141" s="82" t="s">
        <v>233</v>
      </c>
      <c r="B141" s="82">
        <v>137763076</v>
      </c>
      <c r="C141" s="82">
        <v>141837454</v>
      </c>
      <c r="D141" s="82">
        <v>15194</v>
      </c>
      <c r="E141" s="82">
        <v>16536</v>
      </c>
      <c r="F141" s="82">
        <v>-5.3981228036467481E-2</v>
      </c>
    </row>
    <row r="142" spans="1:6">
      <c r="A142" s="82" t="s">
        <v>234</v>
      </c>
      <c r="B142" s="82">
        <v>324140350</v>
      </c>
      <c r="C142" s="82">
        <v>335494071</v>
      </c>
      <c r="D142" s="82">
        <v>28359</v>
      </c>
      <c r="E142" s="82">
        <v>27073</v>
      </c>
      <c r="F142" s="82">
        <v>8.4192209081802111E-2</v>
      </c>
    </row>
    <row r="143" spans="1:6">
      <c r="A143" s="82" t="s">
        <v>235</v>
      </c>
      <c r="B143" s="82">
        <v>269654335</v>
      </c>
      <c r="C143" s="82">
        <v>287709277</v>
      </c>
      <c r="D143" s="82">
        <v>24943</v>
      </c>
      <c r="E143" s="82">
        <v>24093</v>
      </c>
      <c r="F143" s="82">
        <v>0.10459803241539845</v>
      </c>
    </row>
    <row r="144" spans="1:6">
      <c r="A144" s="82" t="s">
        <v>236</v>
      </c>
      <c r="B144" s="82">
        <v>84913454</v>
      </c>
      <c r="C144" s="82">
        <v>89112326</v>
      </c>
      <c r="D144" s="82">
        <v>8617</v>
      </c>
      <c r="E144" s="82">
        <v>8837</v>
      </c>
      <c r="F144" s="82">
        <v>2.3322470805205116E-2</v>
      </c>
    </row>
    <row r="145" spans="1:6">
      <c r="A145" s="82" t="s">
        <v>237</v>
      </c>
      <c r="B145" s="82">
        <v>53723093</v>
      </c>
      <c r="C145" s="82">
        <v>49906565</v>
      </c>
      <c r="D145" s="82">
        <v>3955</v>
      </c>
      <c r="E145" s="82">
        <v>4181</v>
      </c>
      <c r="F145" s="82">
        <v>-0.12125474909201825</v>
      </c>
    </row>
    <row r="146" spans="1:6">
      <c r="A146" s="82" t="s">
        <v>238</v>
      </c>
      <c r="B146" s="82">
        <v>25692156</v>
      </c>
      <c r="C146" s="82">
        <v>26763571</v>
      </c>
      <c r="D146" s="82">
        <v>1877</v>
      </c>
      <c r="E146" s="82">
        <v>1980</v>
      </c>
      <c r="F146" s="82">
        <v>-1.2487522269521515E-2</v>
      </c>
    </row>
    <row r="147" spans="1:6">
      <c r="A147" s="82" t="s">
        <v>239</v>
      </c>
      <c r="B147" s="82">
        <v>118263142</v>
      </c>
      <c r="C147" s="82">
        <v>121495703</v>
      </c>
      <c r="D147" s="82">
        <v>10511</v>
      </c>
      <c r="E147" s="82">
        <v>10782</v>
      </c>
      <c r="F147" s="82">
        <v>1.5121302120234428E-3</v>
      </c>
    </row>
    <row r="148" spans="1:6">
      <c r="A148" s="82" t="s">
        <v>240</v>
      </c>
      <c r="B148" s="82">
        <v>97353112</v>
      </c>
      <c r="C148" s="82">
        <v>100545617</v>
      </c>
      <c r="D148" s="82">
        <v>13276</v>
      </c>
      <c r="E148" s="82">
        <v>13281</v>
      </c>
      <c r="F148" s="82">
        <v>3.2404221653367142E-2</v>
      </c>
    </row>
    <row r="149" spans="1:6">
      <c r="A149" s="82" t="s">
        <v>241</v>
      </c>
      <c r="B149" s="82">
        <v>140616677</v>
      </c>
      <c r="C149" s="82">
        <v>149743135</v>
      </c>
      <c r="D149" s="82">
        <v>9451</v>
      </c>
      <c r="E149" s="82">
        <v>9468</v>
      </c>
      <c r="F149" s="82">
        <v>6.299104154673911E-2</v>
      </c>
    </row>
    <row r="150" spans="1:6">
      <c r="A150" s="82" t="s">
        <v>242</v>
      </c>
      <c r="B150" s="82">
        <v>317429012</v>
      </c>
      <c r="C150" s="82">
        <v>305572882</v>
      </c>
      <c r="D150" s="82">
        <v>15476</v>
      </c>
      <c r="E150" s="82">
        <v>15298</v>
      </c>
      <c r="F150" s="82">
        <v>-2.6149576758128627E-2</v>
      </c>
    </row>
    <row r="151" spans="1:6">
      <c r="A151" s="82" t="s">
        <v>56</v>
      </c>
      <c r="B151" s="82">
        <v>156388897</v>
      </c>
      <c r="C151" s="82">
        <v>157301105</v>
      </c>
      <c r="D151" s="82">
        <v>12439</v>
      </c>
      <c r="E151" s="82">
        <v>12868</v>
      </c>
      <c r="F151" s="82">
        <v>-2.7700029841941368E-2</v>
      </c>
    </row>
    <row r="152" spans="1:6">
      <c r="A152" s="82" t="s">
        <v>243</v>
      </c>
      <c r="D152" s="82">
        <v>659</v>
      </c>
      <c r="E152" s="82">
        <v>863</v>
      </c>
    </row>
    <row r="153" spans="1:6">
      <c r="A153" s="82" t="s">
        <v>244</v>
      </c>
      <c r="B153" s="82">
        <v>70610746</v>
      </c>
      <c r="C153" s="82">
        <v>57982673</v>
      </c>
      <c r="D153" s="82">
        <v>7120</v>
      </c>
      <c r="E153" s="82">
        <v>7224</v>
      </c>
      <c r="F153" s="82">
        <v>-0.19066245264571879</v>
      </c>
    </row>
    <row r="154" spans="1:6">
      <c r="A154" s="82" t="s">
        <v>245</v>
      </c>
      <c r="B154" s="82">
        <v>39968364</v>
      </c>
      <c r="C154" s="82">
        <v>41706272</v>
      </c>
      <c r="D154" s="82">
        <v>4632</v>
      </c>
      <c r="E154" s="82">
        <v>4781</v>
      </c>
      <c r="F154" s="82">
        <v>1.0961941186023224E-2</v>
      </c>
    </row>
    <row r="155" spans="1:6">
      <c r="A155" s="82" t="s">
        <v>246</v>
      </c>
      <c r="B155" s="82">
        <v>114914238</v>
      </c>
      <c r="C155" s="82">
        <v>113157375</v>
      </c>
      <c r="D155" s="82">
        <v>11671</v>
      </c>
      <c r="E155" s="82">
        <v>11439</v>
      </c>
      <c r="F155" s="82">
        <v>4.6829490747820326E-3</v>
      </c>
    </row>
    <row r="156" spans="1:6">
      <c r="A156" s="82" t="s">
        <v>247</v>
      </c>
      <c r="B156" s="82">
        <v>595850382</v>
      </c>
      <c r="C156" s="82">
        <v>563147869</v>
      </c>
      <c r="D156" s="82">
        <v>23259</v>
      </c>
      <c r="E156" s="82">
        <v>23095</v>
      </c>
      <c r="F156" s="82">
        <v>-4.8172397309589367E-2</v>
      </c>
    </row>
    <row r="157" spans="1:6">
      <c r="A157" s="82" t="s">
        <v>248</v>
      </c>
      <c r="B157" s="82">
        <v>95801933</v>
      </c>
      <c r="C157" s="82">
        <v>98435391</v>
      </c>
      <c r="D157" s="82">
        <v>8938</v>
      </c>
      <c r="E157" s="82">
        <v>9477</v>
      </c>
      <c r="F157" s="82">
        <v>-3.0949369476911452E-2</v>
      </c>
    </row>
    <row r="158" spans="1:6">
      <c r="A158" s="82" t="s">
        <v>58</v>
      </c>
      <c r="B158" s="82">
        <v>702686000</v>
      </c>
      <c r="C158" s="82">
        <v>742595000</v>
      </c>
      <c r="D158" s="82">
        <v>32707</v>
      </c>
      <c r="E158" s="82">
        <v>34376</v>
      </c>
      <c r="F158" s="82">
        <v>5.4861436452248195E-3</v>
      </c>
    </row>
    <row r="159" spans="1:6">
      <c r="A159" s="82" t="s">
        <v>249</v>
      </c>
      <c r="B159" s="82">
        <v>81868408</v>
      </c>
      <c r="C159" s="82">
        <v>93190448</v>
      </c>
      <c r="D159" s="82">
        <v>7495</v>
      </c>
      <c r="E159" s="82">
        <v>7555</v>
      </c>
      <c r="F159" s="82">
        <v>0.12925552171748247</v>
      </c>
    </row>
    <row r="160" spans="1:6">
      <c r="A160" s="82" t="s">
        <v>250</v>
      </c>
      <c r="B160" s="82">
        <v>75075385</v>
      </c>
      <c r="C160" s="82">
        <v>84197053</v>
      </c>
      <c r="D160" s="82">
        <v>9273</v>
      </c>
      <c r="E160" s="82">
        <v>9489</v>
      </c>
      <c r="F160" s="82">
        <v>9.5971185305827961E-2</v>
      </c>
    </row>
    <row r="161" spans="1:6">
      <c r="A161" s="82" t="s">
        <v>251</v>
      </c>
      <c r="B161" s="82">
        <v>55925272</v>
      </c>
      <c r="C161" s="82">
        <v>55360222</v>
      </c>
      <c r="D161" s="82">
        <v>4879</v>
      </c>
      <c r="E161" s="82">
        <v>5157</v>
      </c>
      <c r="F161" s="82">
        <v>-6.3466310437172171E-2</v>
      </c>
    </row>
    <row r="162" spans="1:6">
      <c r="A162" s="82" t="s">
        <v>421</v>
      </c>
      <c r="B162" s="82">
        <v>819075192</v>
      </c>
      <c r="C162" s="82">
        <v>840609144</v>
      </c>
      <c r="D162" s="82">
        <v>44846</v>
      </c>
      <c r="E162" s="82">
        <v>45326</v>
      </c>
      <c r="F162" s="82">
        <v>1.5422203829030395E-2</v>
      </c>
    </row>
    <row r="163" spans="1:6">
      <c r="A163" s="82" t="s">
        <v>253</v>
      </c>
      <c r="B163" s="82">
        <v>83134773</v>
      </c>
      <c r="C163" s="82">
        <v>92675218</v>
      </c>
      <c r="D163" s="82">
        <v>7891</v>
      </c>
      <c r="E163" s="82">
        <v>8072</v>
      </c>
      <c r="F163" s="82">
        <v>8.9762329176142824E-2</v>
      </c>
    </row>
    <row r="164" spans="1:6">
      <c r="A164" s="82" t="s">
        <v>254</v>
      </c>
      <c r="B164" s="82">
        <v>108833549</v>
      </c>
      <c r="C164" s="82">
        <v>111501005</v>
      </c>
      <c r="D164" s="82">
        <v>8265</v>
      </c>
      <c r="E164" s="82">
        <v>8846</v>
      </c>
      <c r="F164" s="82">
        <v>-4.2779671328058815E-2</v>
      </c>
    </row>
    <row r="165" spans="1:6">
      <c r="A165" s="82" t="s">
        <v>422</v>
      </c>
      <c r="B165" s="82">
        <v>30611137</v>
      </c>
      <c r="C165" s="82">
        <v>31641864</v>
      </c>
      <c r="D165" s="82">
        <v>1668</v>
      </c>
      <c r="E165" s="82">
        <v>1816</v>
      </c>
      <c r="F165" s="82">
        <v>-5.0570327402876779E-2</v>
      </c>
    </row>
    <row r="166" spans="1:6">
      <c r="A166" s="82" t="s">
        <v>255</v>
      </c>
      <c r="B166" s="82">
        <v>84192537</v>
      </c>
      <c r="C166" s="82">
        <v>88531527</v>
      </c>
      <c r="D166" s="82">
        <v>7142</v>
      </c>
      <c r="E166" s="82">
        <v>8070</v>
      </c>
      <c r="F166" s="82">
        <v>-6.938366856112059E-2</v>
      </c>
    </row>
    <row r="167" spans="1:6">
      <c r="A167" s="82" t="s">
        <v>257</v>
      </c>
      <c r="B167" s="82">
        <v>136413890</v>
      </c>
      <c r="C167" s="82">
        <v>139092924</v>
      </c>
      <c r="D167" s="82">
        <v>963</v>
      </c>
      <c r="E167" s="82">
        <v>1078</v>
      </c>
      <c r="F167" s="82">
        <v>-8.9135094252396782E-2</v>
      </c>
    </row>
    <row r="168" spans="1:6">
      <c r="A168" s="82" t="s">
        <v>258</v>
      </c>
      <c r="B168" s="82">
        <v>122140283</v>
      </c>
      <c r="C168" s="82">
        <v>123133860</v>
      </c>
      <c r="D168" s="82">
        <v>4515</v>
      </c>
      <c r="E168" s="82">
        <v>8888</v>
      </c>
      <c r="F168" s="82">
        <v>-0.487879358608028</v>
      </c>
    </row>
    <row r="169" spans="1:6">
      <c r="A169" s="82" t="s">
        <v>59</v>
      </c>
      <c r="B169" s="82">
        <v>293229752</v>
      </c>
      <c r="C169" s="82">
        <v>303400825</v>
      </c>
      <c r="D169" s="82">
        <v>26875</v>
      </c>
      <c r="E169" s="82">
        <v>28273</v>
      </c>
      <c r="F169" s="82">
        <v>-1.6475225523431232E-2</v>
      </c>
    </row>
    <row r="170" spans="1:6">
      <c r="A170" s="82" t="s">
        <v>259</v>
      </c>
      <c r="B170" s="82">
        <v>376952074</v>
      </c>
      <c r="C170" s="82">
        <v>398757603</v>
      </c>
      <c r="D170" s="82">
        <v>28022</v>
      </c>
      <c r="E170" s="82">
        <v>28598</v>
      </c>
      <c r="F170" s="82">
        <v>3.6540573599912446E-2</v>
      </c>
    </row>
    <row r="171" spans="1:6">
      <c r="A171" s="82" t="s">
        <v>260</v>
      </c>
      <c r="B171" s="82">
        <v>214717714</v>
      </c>
      <c r="C171" s="82">
        <v>225991605</v>
      </c>
      <c r="D171" s="82">
        <v>4508</v>
      </c>
      <c r="E171" s="82">
        <v>4991</v>
      </c>
      <c r="F171" s="82">
        <v>-4.9349744486291584E-2</v>
      </c>
    </row>
    <row r="172" spans="1:6">
      <c r="A172" s="82" t="s">
        <v>261</v>
      </c>
      <c r="B172" s="82">
        <v>120227901</v>
      </c>
      <c r="C172" s="82">
        <v>129227543</v>
      </c>
      <c r="D172" s="82">
        <v>10958</v>
      </c>
      <c r="E172" s="82">
        <v>11692</v>
      </c>
      <c r="F172" s="82">
        <v>7.3776507280209356E-3</v>
      </c>
    </row>
    <row r="173" spans="1:6">
      <c r="A173" s="82" t="s">
        <v>262</v>
      </c>
      <c r="D173" s="82">
        <v>353</v>
      </c>
      <c r="E173" s="82">
        <v>291</v>
      </c>
    </row>
    <row r="174" spans="1:6">
      <c r="A174" s="82" t="s">
        <v>263</v>
      </c>
      <c r="B174" s="82">
        <v>85415536</v>
      </c>
      <c r="C174" s="82">
        <v>90434492</v>
      </c>
      <c r="D174" s="82">
        <v>7529</v>
      </c>
      <c r="E174" s="82">
        <v>7870</v>
      </c>
      <c r="F174" s="82">
        <v>1.2884202330949454E-2</v>
      </c>
    </row>
    <row r="175" spans="1:6">
      <c r="A175" s="82" t="s">
        <v>264</v>
      </c>
      <c r="B175" s="82">
        <v>402697377</v>
      </c>
      <c r="C175" s="82">
        <v>425960077</v>
      </c>
      <c r="D175" s="82">
        <v>27232</v>
      </c>
      <c r="E175" s="82">
        <v>28346</v>
      </c>
      <c r="F175" s="82">
        <v>1.6196867143071829E-2</v>
      </c>
    </row>
    <row r="176" spans="1:6">
      <c r="A176" s="82" t="s">
        <v>266</v>
      </c>
      <c r="B176" s="82">
        <v>148680132</v>
      </c>
      <c r="C176" s="82">
        <v>154809080</v>
      </c>
      <c r="D176" s="82">
        <v>13109</v>
      </c>
      <c r="E176" s="82">
        <v>13911</v>
      </c>
      <c r="F176" s="82">
        <v>-1.880640499680495E-2</v>
      </c>
    </row>
    <row r="177" spans="1:6">
      <c r="A177" s="82" t="s">
        <v>267</v>
      </c>
      <c r="B177" s="82">
        <v>619258216</v>
      </c>
      <c r="C177" s="82">
        <v>699761306</v>
      </c>
      <c r="D177" s="82">
        <v>30328</v>
      </c>
      <c r="E177" s="82">
        <v>31376</v>
      </c>
      <c r="F177" s="82">
        <v>9.2255755550870525E-2</v>
      </c>
    </row>
    <row r="178" spans="1:6">
      <c r="A178" s="82" t="s">
        <v>60</v>
      </c>
      <c r="B178" s="82">
        <v>77409205</v>
      </c>
      <c r="C178" s="82">
        <v>87154843</v>
      </c>
      <c r="D178" s="82">
        <v>9523</v>
      </c>
      <c r="E178" s="82">
        <v>9722</v>
      </c>
      <c r="F178" s="82">
        <v>0.10285161944392067</v>
      </c>
    </row>
    <row r="179" spans="1:6">
      <c r="A179" s="82" t="s">
        <v>268</v>
      </c>
      <c r="B179" s="82">
        <v>201221383</v>
      </c>
      <c r="C179" s="82">
        <v>194157855</v>
      </c>
      <c r="D179" s="82">
        <v>2346</v>
      </c>
      <c r="E179" s="82">
        <v>3708</v>
      </c>
      <c r="F179" s="82">
        <v>-0.3895232646053482</v>
      </c>
    </row>
    <row r="180" spans="1:6">
      <c r="A180" s="82" t="s">
        <v>269</v>
      </c>
      <c r="B180" s="82">
        <v>207937788</v>
      </c>
      <c r="C180" s="82">
        <v>203611718</v>
      </c>
      <c r="D180" s="82">
        <v>3398</v>
      </c>
      <c r="E180" s="82">
        <v>4477</v>
      </c>
      <c r="F180" s="82">
        <v>-0.25680012358535997</v>
      </c>
    </row>
    <row r="181" spans="1:6">
      <c r="A181" s="82" t="s">
        <v>270</v>
      </c>
      <c r="B181" s="82">
        <v>438767677</v>
      </c>
      <c r="C181" s="82">
        <v>309992664</v>
      </c>
      <c r="D181" s="82">
        <v>2583</v>
      </c>
      <c r="E181" s="82">
        <v>2928</v>
      </c>
      <c r="F181" s="82">
        <v>-0.37673875406965401</v>
      </c>
    </row>
    <row r="182" spans="1:6">
      <c r="A182" s="82" t="s">
        <v>271</v>
      </c>
      <c r="B182" s="82">
        <v>269608158</v>
      </c>
      <c r="C182" s="82">
        <v>293017999</v>
      </c>
      <c r="D182" s="82">
        <v>24348</v>
      </c>
      <c r="E182" s="82">
        <v>27808</v>
      </c>
      <c r="F182" s="82">
        <v>-4.83991806318654E-2</v>
      </c>
    </row>
    <row r="183" spans="1:6">
      <c r="A183" s="82" t="s">
        <v>272</v>
      </c>
      <c r="B183" s="82">
        <v>762841674</v>
      </c>
      <c r="C183" s="82">
        <v>760943705</v>
      </c>
      <c r="D183" s="82">
        <v>46072</v>
      </c>
      <c r="E183" s="82">
        <v>46301</v>
      </c>
      <c r="F183" s="82">
        <v>-7.4216167767678504E-3</v>
      </c>
    </row>
    <row r="184" spans="1:6">
      <c r="A184" s="82" t="s">
        <v>273</v>
      </c>
      <c r="B184" s="82">
        <v>87542270</v>
      </c>
      <c r="C184" s="82">
        <v>87859114</v>
      </c>
      <c r="D184" s="82">
        <v>10344</v>
      </c>
      <c r="E184" s="82">
        <v>10610</v>
      </c>
      <c r="F184" s="82">
        <v>-2.1542101178096996E-2</v>
      </c>
    </row>
    <row r="185" spans="1:6">
      <c r="A185" s="82" t="s">
        <v>274</v>
      </c>
      <c r="B185" s="82">
        <v>211105807</v>
      </c>
      <c r="C185" s="82">
        <v>224673718</v>
      </c>
      <c r="D185" s="82">
        <v>13427</v>
      </c>
      <c r="E185" s="82">
        <v>14439</v>
      </c>
      <c r="F185" s="82">
        <v>-1.0321889028557327E-2</v>
      </c>
    </row>
    <row r="186" spans="1:6">
      <c r="A186" s="82" t="s">
        <v>275</v>
      </c>
      <c r="B186" s="82">
        <v>186138603</v>
      </c>
      <c r="C186" s="82">
        <v>181176614</v>
      </c>
      <c r="D186" s="82">
        <v>16980</v>
      </c>
      <c r="E186" s="82">
        <v>17735</v>
      </c>
      <c r="F186" s="82">
        <v>-6.8093841339612035E-2</v>
      </c>
    </row>
    <row r="187" spans="1:6">
      <c r="A187" s="82" t="s">
        <v>276</v>
      </c>
      <c r="B187" s="82">
        <v>291862460</v>
      </c>
      <c r="C187" s="82">
        <v>286823345</v>
      </c>
      <c r="D187" s="82">
        <v>24042</v>
      </c>
      <c r="E187" s="82">
        <v>25064</v>
      </c>
      <c r="F187" s="82">
        <v>-5.7336983743649407E-2</v>
      </c>
    </row>
    <row r="188" spans="1:6">
      <c r="A188" s="82" t="s">
        <v>277</v>
      </c>
      <c r="B188" s="82">
        <v>56877285</v>
      </c>
      <c r="C188" s="82">
        <v>56003784</v>
      </c>
      <c r="D188" s="82">
        <v>4963</v>
      </c>
      <c r="E188" s="82">
        <v>5129</v>
      </c>
      <c r="F188" s="82">
        <v>-4.7225575922640081E-2</v>
      </c>
    </row>
    <row r="189" spans="1:6">
      <c r="A189" s="82" t="s">
        <v>278</v>
      </c>
      <c r="B189" s="82">
        <v>126863329</v>
      </c>
      <c r="C189" s="82">
        <v>123325813</v>
      </c>
      <c r="D189" s="82">
        <v>16629</v>
      </c>
      <c r="E189" s="82">
        <v>16959</v>
      </c>
      <c r="F189" s="82">
        <v>-4.6800563770052858E-2</v>
      </c>
    </row>
    <row r="190" spans="1:6">
      <c r="A190" s="82" t="s">
        <v>279</v>
      </c>
      <c r="B190" s="82">
        <v>96921870</v>
      </c>
      <c r="C190" s="82">
        <v>102528244</v>
      </c>
      <c r="D190" s="82">
        <v>9211</v>
      </c>
      <c r="E190" s="82">
        <v>9712</v>
      </c>
      <c r="F190" s="82">
        <v>3.2746595251832576E-3</v>
      </c>
    </row>
    <row r="191" spans="1:6">
      <c r="A191" s="82" t="s">
        <v>61</v>
      </c>
      <c r="B191" s="82">
        <v>191996727</v>
      </c>
      <c r="C191" s="82">
        <v>211169568</v>
      </c>
      <c r="D191" s="82">
        <v>19027</v>
      </c>
      <c r="E191" s="82">
        <v>19411</v>
      </c>
      <c r="F191" s="82">
        <v>7.8102156568511813E-2</v>
      </c>
    </row>
    <row r="192" spans="1:6">
      <c r="A192" s="82" t="s">
        <v>280</v>
      </c>
      <c r="B192" s="82">
        <v>189159685</v>
      </c>
      <c r="C192" s="82">
        <v>188287265</v>
      </c>
      <c r="D192" s="82">
        <v>15631</v>
      </c>
      <c r="E192" s="82">
        <v>20609</v>
      </c>
      <c r="F192" s="82">
        <v>-0.24504301302993761</v>
      </c>
    </row>
    <row r="193" spans="1:6">
      <c r="A193" s="82" t="s">
        <v>281</v>
      </c>
      <c r="B193" s="82">
        <v>574428146</v>
      </c>
      <c r="C193" s="82">
        <v>605757210</v>
      </c>
      <c r="D193" s="82">
        <v>28616</v>
      </c>
      <c r="E193" s="82">
        <v>28894</v>
      </c>
      <c r="F193" s="82">
        <v>4.4393449546535131E-2</v>
      </c>
    </row>
    <row r="194" spans="1:6">
      <c r="A194" s="82" t="s">
        <v>282</v>
      </c>
      <c r="B194" s="82">
        <v>284901495</v>
      </c>
      <c r="C194" s="82">
        <v>293466951</v>
      </c>
      <c r="D194" s="82">
        <v>22641</v>
      </c>
      <c r="E194" s="82">
        <v>23620</v>
      </c>
      <c r="F194" s="82">
        <v>-1.2629418873033892E-2</v>
      </c>
    </row>
    <row r="195" spans="1:6">
      <c r="A195" s="82" t="s">
        <v>283</v>
      </c>
      <c r="B195" s="82">
        <v>355777255</v>
      </c>
      <c r="C195" s="82">
        <v>370312961</v>
      </c>
      <c r="D195" s="82">
        <v>15701</v>
      </c>
      <c r="E195" s="82">
        <v>15918</v>
      </c>
      <c r="F195" s="82">
        <v>2.6666865557082055E-2</v>
      </c>
    </row>
    <row r="196" spans="1:6">
      <c r="A196" s="82" t="s">
        <v>423</v>
      </c>
      <c r="B196" s="82">
        <v>84746122</v>
      </c>
      <c r="C196" s="82">
        <v>87733940</v>
      </c>
      <c r="D196" s="82">
        <v>6364</v>
      </c>
      <c r="E196" s="82">
        <v>6199</v>
      </c>
      <c r="F196" s="82">
        <v>6.2811717863402172E-2</v>
      </c>
    </row>
    <row r="197" spans="1:6">
      <c r="A197" s="82" t="s">
        <v>285</v>
      </c>
      <c r="B197" s="82">
        <v>189866441</v>
      </c>
      <c r="C197" s="82">
        <v>199003385</v>
      </c>
      <c r="D197" s="82">
        <v>6146</v>
      </c>
      <c r="E197" s="82">
        <v>6300</v>
      </c>
      <c r="F197" s="82">
        <v>2.2502222028331503E-2</v>
      </c>
    </row>
    <row r="198" spans="1:6">
      <c r="A198" s="82" t="s">
        <v>286</v>
      </c>
      <c r="B198" s="82">
        <v>679985000</v>
      </c>
      <c r="C198" s="82">
        <v>728309000</v>
      </c>
      <c r="D198" s="82">
        <v>35943</v>
      </c>
      <c r="E198" s="82">
        <v>36392</v>
      </c>
      <c r="F198" s="82">
        <v>5.7851590161462317E-2</v>
      </c>
    </row>
    <row r="199" spans="1:6">
      <c r="A199" s="82" t="s">
        <v>287</v>
      </c>
      <c r="B199" s="82">
        <v>303495320</v>
      </c>
      <c r="C199" s="82">
        <v>309355625</v>
      </c>
      <c r="D199" s="82">
        <v>18031</v>
      </c>
      <c r="E199" s="82">
        <v>19690</v>
      </c>
      <c r="F199" s="82">
        <v>-6.6573522401478347E-2</v>
      </c>
    </row>
    <row r="200" spans="1:6">
      <c r="A200" s="82" t="s">
        <v>63</v>
      </c>
      <c r="B200" s="82">
        <v>122248242</v>
      </c>
      <c r="C200" s="82">
        <v>124495594</v>
      </c>
      <c r="D200" s="82">
        <v>9791</v>
      </c>
      <c r="E200" s="82">
        <v>10114</v>
      </c>
      <c r="F200" s="82">
        <v>-1.4139513141490995E-2</v>
      </c>
    </row>
    <row r="201" spans="1:6">
      <c r="A201" s="82" t="s">
        <v>289</v>
      </c>
      <c r="B201" s="82">
        <v>81157000</v>
      </c>
      <c r="C201" s="82">
        <v>73325000</v>
      </c>
      <c r="D201" s="82">
        <v>2861</v>
      </c>
      <c r="E201" s="82">
        <v>3042</v>
      </c>
      <c r="F201" s="82">
        <v>-0.15026259724001331</v>
      </c>
    </row>
    <row r="202" spans="1:6">
      <c r="A202" s="82" t="s">
        <v>65</v>
      </c>
      <c r="B202" s="82">
        <v>75909940</v>
      </c>
      <c r="C202" s="82">
        <v>78838510</v>
      </c>
      <c r="D202" s="82">
        <v>4273</v>
      </c>
      <c r="E202" s="82">
        <v>4779</v>
      </c>
      <c r="F202" s="82">
        <v>-7.1385155362144292E-2</v>
      </c>
    </row>
    <row r="203" spans="1:6">
      <c r="A203" s="82" t="s">
        <v>290</v>
      </c>
      <c r="B203" s="82">
        <v>39338794</v>
      </c>
      <c r="C203" s="82">
        <v>41974798</v>
      </c>
      <c r="D203" s="82">
        <v>1326</v>
      </c>
      <c r="E203" s="82">
        <v>1527</v>
      </c>
      <c r="F203" s="82">
        <v>-7.3443173531533762E-2</v>
      </c>
    </row>
    <row r="204" spans="1:6">
      <c r="A204" s="82" t="s">
        <v>291</v>
      </c>
      <c r="B204" s="82">
        <v>900576000</v>
      </c>
      <c r="C204" s="82">
        <v>898892000</v>
      </c>
      <c r="D204" s="82">
        <v>38058</v>
      </c>
      <c r="E204" s="82">
        <v>38353</v>
      </c>
      <c r="F204" s="82">
        <v>-9.5472375286957643E-3</v>
      </c>
    </row>
    <row r="205" spans="1:6">
      <c r="A205" s="82" t="s">
        <v>292</v>
      </c>
      <c r="B205" s="82">
        <v>763379000</v>
      </c>
      <c r="C205" s="82">
        <v>774303000</v>
      </c>
      <c r="D205" s="82">
        <v>31539</v>
      </c>
      <c r="E205" s="82">
        <v>31612</v>
      </c>
      <c r="F205" s="82">
        <v>1.1967765771240148E-2</v>
      </c>
    </row>
    <row r="206" spans="1:6">
      <c r="A206" s="82" t="s">
        <v>293</v>
      </c>
      <c r="B206" s="82">
        <v>482805000</v>
      </c>
      <c r="C206" s="82">
        <v>606473000</v>
      </c>
      <c r="D206" s="82">
        <v>28831</v>
      </c>
      <c r="E206" s="82">
        <v>28752</v>
      </c>
      <c r="F206" s="82">
        <v>0.2595962477797315</v>
      </c>
    </row>
    <row r="207" spans="1:6">
      <c r="A207" s="82" t="s">
        <v>294</v>
      </c>
      <c r="B207" s="82">
        <v>1069173000</v>
      </c>
      <c r="C207" s="82">
        <v>982891817</v>
      </c>
      <c r="D207" s="82">
        <v>39492</v>
      </c>
      <c r="E207" s="82">
        <v>38984</v>
      </c>
      <c r="F207" s="82">
        <v>-6.8719592095828036E-2</v>
      </c>
    </row>
    <row r="208" spans="1:6">
      <c r="A208" s="82" t="s">
        <v>295</v>
      </c>
      <c r="B208" s="82">
        <v>48993000</v>
      </c>
      <c r="C208" s="82">
        <v>105924000</v>
      </c>
      <c r="D208" s="82">
        <v>3499</v>
      </c>
      <c r="E208" s="82">
        <v>4503</v>
      </c>
      <c r="F208" s="82">
        <v>0.67997312645501184</v>
      </c>
    </row>
    <row r="209" spans="1:6">
      <c r="A209" s="82" t="s">
        <v>296</v>
      </c>
      <c r="B209" s="82">
        <v>317439000</v>
      </c>
      <c r="C209" s="82">
        <v>409136000</v>
      </c>
      <c r="D209" s="82">
        <v>19562</v>
      </c>
      <c r="E209" s="82">
        <v>20642</v>
      </c>
      <c r="F209" s="82">
        <v>0.22143087388407276</v>
      </c>
    </row>
    <row r="210" spans="1:6">
      <c r="A210" s="82" t="s">
        <v>297</v>
      </c>
      <c r="B210" s="82">
        <v>610642000</v>
      </c>
      <c r="C210" s="82">
        <v>669591000</v>
      </c>
      <c r="D210" s="82">
        <v>30445</v>
      </c>
      <c r="E210" s="82">
        <v>30814</v>
      </c>
      <c r="F210" s="82">
        <v>8.3405001145168453E-2</v>
      </c>
    </row>
    <row r="211" spans="1:6">
      <c r="A211" s="82" t="s">
        <v>298</v>
      </c>
      <c r="B211" s="82">
        <v>271861000</v>
      </c>
      <c r="C211" s="82">
        <v>268720000</v>
      </c>
      <c r="D211" s="82">
        <v>2992</v>
      </c>
      <c r="E211" s="82">
        <v>2941</v>
      </c>
      <c r="F211" s="82">
        <v>5.5869889136859951E-3</v>
      </c>
    </row>
    <row r="212" spans="1:6">
      <c r="A212" s="82" t="s">
        <v>299</v>
      </c>
      <c r="B212" s="82">
        <v>425675000</v>
      </c>
      <c r="C212" s="82">
        <v>441915000</v>
      </c>
      <c r="D212" s="82">
        <v>23774</v>
      </c>
      <c r="E212" s="82">
        <v>23452</v>
      </c>
      <c r="F212" s="82">
        <v>5.2405166094471517E-2</v>
      </c>
    </row>
    <row r="213" spans="1:6">
      <c r="A213" s="82" t="s">
        <v>300</v>
      </c>
      <c r="B213" s="82">
        <v>268765000</v>
      </c>
      <c r="C213" s="82">
        <v>337513000</v>
      </c>
      <c r="D213" s="82">
        <v>17366</v>
      </c>
      <c r="E213" s="82">
        <v>17643</v>
      </c>
      <c r="F213" s="82">
        <v>0.23607594799297044</v>
      </c>
    </row>
    <row r="214" spans="1:6">
      <c r="A214" s="82" t="s">
        <v>301</v>
      </c>
      <c r="B214" s="82">
        <v>113258422</v>
      </c>
      <c r="C214" s="82">
        <v>94570801</v>
      </c>
      <c r="D214" s="82">
        <v>10653</v>
      </c>
      <c r="E214" s="82">
        <v>10446</v>
      </c>
      <c r="F214" s="82">
        <v>-0.1484533072636933</v>
      </c>
    </row>
    <row r="215" spans="1:6">
      <c r="A215" s="82" t="s">
        <v>66</v>
      </c>
      <c r="B215" s="82">
        <v>427633919</v>
      </c>
      <c r="C215" s="82">
        <v>465544068</v>
      </c>
      <c r="D215" s="82">
        <v>47079</v>
      </c>
      <c r="E215" s="82">
        <v>49495</v>
      </c>
      <c r="F215" s="82">
        <v>3.5510609471540534E-2</v>
      </c>
    </row>
    <row r="216" spans="1:6">
      <c r="A216" s="82" t="s">
        <v>302</v>
      </c>
      <c r="B216" s="82">
        <v>468005778</v>
      </c>
      <c r="C216" s="82">
        <v>502450309</v>
      </c>
      <c r="D216" s="82">
        <v>28374</v>
      </c>
      <c r="E216" s="82">
        <v>29615</v>
      </c>
      <c r="F216" s="82">
        <v>2.86099715932287E-2</v>
      </c>
    </row>
    <row r="217" spans="1:6">
      <c r="A217" s="82" t="s">
        <v>424</v>
      </c>
      <c r="B217" s="82">
        <v>411495607</v>
      </c>
      <c r="C217" s="82">
        <v>441718444</v>
      </c>
      <c r="D217" s="82">
        <v>30034</v>
      </c>
      <c r="E217" s="82">
        <v>29628</v>
      </c>
      <c r="F217" s="82">
        <v>8.8156024695554308E-2</v>
      </c>
    </row>
    <row r="218" spans="1:6">
      <c r="A218" s="82" t="s">
        <v>68</v>
      </c>
      <c r="B218" s="82">
        <v>187428818</v>
      </c>
      <c r="C218" s="82">
        <v>201925340</v>
      </c>
      <c r="D218" s="82">
        <v>18984</v>
      </c>
      <c r="E218" s="82">
        <v>19294</v>
      </c>
      <c r="F218" s="82">
        <v>6.0034273942107204E-2</v>
      </c>
    </row>
    <row r="219" spans="1:6">
      <c r="A219" s="82" t="s">
        <v>425</v>
      </c>
      <c r="B219" s="82">
        <v>59703256</v>
      </c>
      <c r="C219" s="82">
        <v>66507925</v>
      </c>
      <c r="D219" s="82">
        <v>7890</v>
      </c>
      <c r="E219" s="82">
        <v>7963</v>
      </c>
      <c r="F219" s="82">
        <v>0.10376258708801653</v>
      </c>
    </row>
    <row r="220" spans="1:6">
      <c r="A220" s="82" t="s">
        <v>305</v>
      </c>
      <c r="B220" s="82">
        <v>779874662</v>
      </c>
      <c r="C220" s="82">
        <v>801195424</v>
      </c>
      <c r="D220" s="82">
        <v>23557</v>
      </c>
      <c r="E220" s="82">
        <v>23496</v>
      </c>
      <c r="F220" s="82">
        <v>3.0005866265357194E-2</v>
      </c>
    </row>
    <row r="221" spans="1:6">
      <c r="A221" s="82" t="s">
        <v>306</v>
      </c>
      <c r="B221" s="82">
        <v>415520952</v>
      </c>
      <c r="C221" s="82">
        <v>439851895</v>
      </c>
      <c r="D221" s="82">
        <v>21277</v>
      </c>
      <c r="E221" s="82">
        <v>20921</v>
      </c>
      <c r="F221" s="82">
        <v>7.6568068199671796E-2</v>
      </c>
    </row>
    <row r="222" spans="1:6">
      <c r="A222" s="82" t="s">
        <v>307</v>
      </c>
      <c r="B222" s="82">
        <v>797569000</v>
      </c>
      <c r="C222" s="82">
        <v>855234000</v>
      </c>
      <c r="D222" s="82">
        <v>48290</v>
      </c>
      <c r="E222" s="82">
        <v>47578</v>
      </c>
      <c r="F222" s="82">
        <v>8.834783080498361E-2</v>
      </c>
    </row>
    <row r="223" spans="1:6">
      <c r="A223" s="82" t="s">
        <v>308</v>
      </c>
      <c r="B223" s="82">
        <v>626706314</v>
      </c>
      <c r="C223" s="82">
        <v>668945515</v>
      </c>
      <c r="D223" s="82">
        <v>33178</v>
      </c>
      <c r="E223" s="82">
        <v>34575</v>
      </c>
      <c r="F223" s="82">
        <v>2.4270559831892198E-2</v>
      </c>
    </row>
    <row r="224" spans="1:6">
      <c r="A224" s="82" t="s">
        <v>309</v>
      </c>
      <c r="B224" s="82">
        <v>49737098</v>
      </c>
      <c r="C224" s="82">
        <v>52430513</v>
      </c>
      <c r="D224" s="82">
        <v>3535</v>
      </c>
      <c r="E224" s="82">
        <v>3674</v>
      </c>
      <c r="F224" s="82">
        <v>1.4270819900607318E-2</v>
      </c>
    </row>
    <row r="225" spans="1:6">
      <c r="A225" s="82" t="s">
        <v>310</v>
      </c>
      <c r="B225" s="82">
        <v>336311652</v>
      </c>
      <c r="C225" s="82">
        <v>337924715</v>
      </c>
      <c r="D225" s="82">
        <v>17295</v>
      </c>
      <c r="E225" s="82">
        <v>17167</v>
      </c>
      <c r="F225" s="82">
        <v>1.2288262128503043E-2</v>
      </c>
    </row>
    <row r="226" spans="1:6">
      <c r="A226" s="82" t="s">
        <v>69</v>
      </c>
      <c r="B226" s="82">
        <v>431198509</v>
      </c>
      <c r="C226" s="82">
        <v>464040626</v>
      </c>
      <c r="D226" s="82">
        <v>31891</v>
      </c>
      <c r="E226" s="82">
        <v>33293</v>
      </c>
      <c r="F226" s="82">
        <v>3.0846404031085652E-2</v>
      </c>
    </row>
    <row r="227" spans="1:6">
      <c r="A227" s="82" t="s">
        <v>311</v>
      </c>
      <c r="B227" s="82">
        <v>73658613</v>
      </c>
      <c r="C227" s="82">
        <v>76171419</v>
      </c>
      <c r="D227" s="82">
        <v>5596</v>
      </c>
      <c r="E227" s="82">
        <v>5827</v>
      </c>
      <c r="F227" s="82">
        <v>-6.881214117633286E-3</v>
      </c>
    </row>
    <row r="228" spans="1:6">
      <c r="A228" s="82" t="s">
        <v>312</v>
      </c>
      <c r="B228" s="82">
        <v>178511956</v>
      </c>
      <c r="C228" s="82">
        <v>188594719</v>
      </c>
      <c r="D228" s="82">
        <v>11271</v>
      </c>
      <c r="E228" s="82">
        <v>11631</v>
      </c>
      <c r="F228" s="82">
        <v>2.3782290706277659E-2</v>
      </c>
    </row>
    <row r="229" spans="1:6">
      <c r="A229" s="82" t="s">
        <v>313</v>
      </c>
      <c r="B229" s="82">
        <v>504227443</v>
      </c>
      <c r="C229" s="82">
        <v>520105658</v>
      </c>
      <c r="D229" s="82">
        <v>27890</v>
      </c>
      <c r="E229" s="82">
        <v>28365</v>
      </c>
      <c r="F229" s="82">
        <v>1.4216860006612686E-2</v>
      </c>
    </row>
    <row r="230" spans="1:6">
      <c r="A230" s="82" t="s">
        <v>314</v>
      </c>
      <c r="B230" s="82">
        <v>44497330</v>
      </c>
      <c r="C230" s="82">
        <v>45192842</v>
      </c>
      <c r="D230" s="82">
        <v>3798</v>
      </c>
      <c r="E230" s="82">
        <v>3908</v>
      </c>
      <c r="F230" s="82">
        <v>-1.2956924552432187E-2</v>
      </c>
    </row>
    <row r="231" spans="1:6">
      <c r="A231" s="82" t="s">
        <v>315</v>
      </c>
      <c r="B231" s="82">
        <v>795511107</v>
      </c>
      <c r="C231" s="82">
        <v>873651635</v>
      </c>
      <c r="D231" s="82">
        <v>47908</v>
      </c>
      <c r="E231" s="82">
        <v>48072</v>
      </c>
      <c r="F231" s="82">
        <v>9.4480167124691442E-2</v>
      </c>
    </row>
    <row r="232" spans="1:6">
      <c r="A232" s="82" t="s">
        <v>316</v>
      </c>
      <c r="B232" s="82">
        <v>546160000</v>
      </c>
      <c r="C232" s="82">
        <v>540007000</v>
      </c>
      <c r="D232" s="82">
        <v>25827</v>
      </c>
      <c r="E232" s="82">
        <v>26658</v>
      </c>
      <c r="F232" s="82">
        <v>-4.2087371841908465E-2</v>
      </c>
    </row>
    <row r="233" spans="1:6">
      <c r="A233" s="82" t="s">
        <v>317</v>
      </c>
      <c r="B233" s="82">
        <v>485388088</v>
      </c>
      <c r="C233" s="82">
        <v>488074784</v>
      </c>
      <c r="D233" s="82">
        <v>26110</v>
      </c>
      <c r="E233" s="82">
        <v>27037</v>
      </c>
      <c r="F233" s="82">
        <v>-2.8940978170350636E-2</v>
      </c>
    </row>
    <row r="234" spans="1:6">
      <c r="A234" s="82" t="s">
        <v>318</v>
      </c>
      <c r="B234" s="82">
        <v>502477182</v>
      </c>
      <c r="C234" s="82">
        <v>519838092</v>
      </c>
      <c r="D234" s="82">
        <v>24591</v>
      </c>
      <c r="E234" s="82">
        <v>25426</v>
      </c>
      <c r="F234" s="82">
        <v>5.7558700469035251E-4</v>
      </c>
    </row>
    <row r="235" spans="1:6">
      <c r="A235" s="82" t="s">
        <v>320</v>
      </c>
      <c r="B235" s="82">
        <v>126753139</v>
      </c>
      <c r="C235" s="82">
        <v>127998369</v>
      </c>
      <c r="D235" s="82">
        <v>14447</v>
      </c>
      <c r="E235" s="82">
        <v>14714</v>
      </c>
      <c r="F235" s="82">
        <v>-8.5001940764300316E-3</v>
      </c>
    </row>
    <row r="236" spans="1:6">
      <c r="A236" s="82" t="s">
        <v>426</v>
      </c>
      <c r="B236" s="82">
        <v>67339458</v>
      </c>
      <c r="C236" s="82">
        <v>73069731</v>
      </c>
      <c r="D236" s="82">
        <v>7804</v>
      </c>
      <c r="E236" s="82">
        <v>7243</v>
      </c>
      <c r="F236" s="82">
        <v>0.16914039885437893</v>
      </c>
    </row>
    <row r="237" spans="1:6">
      <c r="A237" s="82" t="s">
        <v>70</v>
      </c>
      <c r="B237" s="82">
        <v>316097000</v>
      </c>
      <c r="C237" s="82">
        <v>327260000</v>
      </c>
      <c r="D237" s="82">
        <v>18832</v>
      </c>
      <c r="E237" s="82">
        <v>19064</v>
      </c>
      <c r="F237" s="82">
        <v>2.2715806342723004E-2</v>
      </c>
    </row>
    <row r="238" spans="1:6">
      <c r="A238" s="82" t="s">
        <v>321</v>
      </c>
      <c r="B238" s="82">
        <v>175262000</v>
      </c>
      <c r="C238" s="82">
        <v>176845000</v>
      </c>
      <c r="D238" s="82">
        <v>9535</v>
      </c>
      <c r="E238" s="82">
        <v>9265</v>
      </c>
      <c r="F238" s="82">
        <v>3.8437339325819289E-2</v>
      </c>
    </row>
    <row r="239" spans="1:6">
      <c r="A239" s="82" t="s">
        <v>322</v>
      </c>
      <c r="B239" s="82">
        <v>39135203</v>
      </c>
      <c r="C239" s="82">
        <v>43744892</v>
      </c>
      <c r="D239" s="82">
        <v>4109</v>
      </c>
      <c r="E239" s="82">
        <v>4383</v>
      </c>
      <c r="F239" s="82">
        <v>4.7911070337603646E-2</v>
      </c>
    </row>
    <row r="240" spans="1:6">
      <c r="A240" s="82" t="s">
        <v>323</v>
      </c>
      <c r="B240" s="82">
        <v>241556761</v>
      </c>
      <c r="C240" s="82">
        <v>274754435</v>
      </c>
      <c r="D240" s="82">
        <v>6628</v>
      </c>
      <c r="E240" s="82">
        <v>6692</v>
      </c>
      <c r="F240" s="82">
        <v>0.12655417466214014</v>
      </c>
    </row>
    <row r="241" spans="1:6">
      <c r="A241" s="82" t="s">
        <v>324</v>
      </c>
      <c r="B241" s="82">
        <v>154636617</v>
      </c>
      <c r="C241" s="82">
        <v>170961458</v>
      </c>
      <c r="D241" s="82">
        <v>10927</v>
      </c>
      <c r="E241" s="82">
        <v>11248</v>
      </c>
      <c r="F241" s="82">
        <v>7.4017872233381743E-2</v>
      </c>
    </row>
    <row r="242" spans="1:6">
      <c r="A242" s="82" t="s">
        <v>325</v>
      </c>
      <c r="B242" s="82">
        <v>713417880</v>
      </c>
      <c r="C242" s="82">
        <v>783477737</v>
      </c>
      <c r="D242" s="82">
        <v>32917</v>
      </c>
      <c r="E242" s="82">
        <v>33263</v>
      </c>
      <c r="F242" s="82">
        <v>8.6779661639520042E-2</v>
      </c>
    </row>
    <row r="243" spans="1:6">
      <c r="A243" s="82" t="s">
        <v>326</v>
      </c>
      <c r="B243" s="82">
        <v>277966607</v>
      </c>
      <c r="C243" s="82">
        <v>295122037</v>
      </c>
      <c r="D243" s="82">
        <v>20603</v>
      </c>
      <c r="E243" s="82">
        <v>22089</v>
      </c>
      <c r="F243" s="82">
        <v>-9.707656542805445E-3</v>
      </c>
    </row>
    <row r="244" spans="1:6">
      <c r="A244" s="82" t="s">
        <v>327</v>
      </c>
      <c r="B244" s="82">
        <v>444656000</v>
      </c>
      <c r="C244" s="82">
        <v>509581000</v>
      </c>
      <c r="D244" s="82">
        <v>25810</v>
      </c>
      <c r="E244" s="82">
        <v>26993</v>
      </c>
      <c r="F244" s="82">
        <v>9.578643449798957E-2</v>
      </c>
    </row>
    <row r="245" spans="1:6">
      <c r="A245" s="82" t="s">
        <v>328</v>
      </c>
      <c r="B245" s="82">
        <v>58453888</v>
      </c>
      <c r="C245" s="82">
        <v>57954107</v>
      </c>
      <c r="D245" s="82">
        <v>1020</v>
      </c>
      <c r="E245" s="82">
        <v>1067</v>
      </c>
      <c r="F245" s="82">
        <v>-5.2222122300871955E-2</v>
      </c>
    </row>
    <row r="246" spans="1:6">
      <c r="A246" s="82" t="s">
        <v>71</v>
      </c>
      <c r="B246" s="82">
        <v>187257000</v>
      </c>
      <c r="C246" s="82">
        <v>213870000</v>
      </c>
      <c r="D246" s="82">
        <v>11523</v>
      </c>
      <c r="E246" s="82">
        <v>11887</v>
      </c>
      <c r="F246" s="82">
        <v>0.10714654022015496</v>
      </c>
    </row>
    <row r="247" spans="1:6">
      <c r="A247" s="82" t="s">
        <v>329</v>
      </c>
      <c r="B247" s="82">
        <v>127481000</v>
      </c>
      <c r="C247" s="82">
        <v>128007000</v>
      </c>
      <c r="D247" s="82">
        <v>8243</v>
      </c>
      <c r="E247" s="82">
        <v>8287</v>
      </c>
      <c r="F247" s="82">
        <v>-1.2053235110062197E-3</v>
      </c>
    </row>
    <row r="248" spans="1:6">
      <c r="A248" s="82" t="s">
        <v>330</v>
      </c>
      <c r="B248" s="82">
        <v>168139000</v>
      </c>
      <c r="C248" s="82">
        <v>189721000</v>
      </c>
      <c r="D248" s="82">
        <v>10456</v>
      </c>
      <c r="E248" s="82">
        <v>11243</v>
      </c>
      <c r="F248" s="82">
        <v>4.9374022361774156E-2</v>
      </c>
    </row>
    <row r="249" spans="1:6">
      <c r="A249" s="82" t="s">
        <v>331</v>
      </c>
      <c r="B249" s="82">
        <v>541532000</v>
      </c>
      <c r="C249" s="82">
        <v>514346000</v>
      </c>
      <c r="D249" s="82">
        <v>5690</v>
      </c>
      <c r="E249" s="82">
        <v>6277</v>
      </c>
      <c r="F249" s="82">
        <v>-0.13902333769382677</v>
      </c>
    </row>
    <row r="250" spans="1:6">
      <c r="A250" s="82" t="s">
        <v>332</v>
      </c>
      <c r="B250" s="82">
        <v>216317482</v>
      </c>
      <c r="C250" s="82">
        <v>239629991</v>
      </c>
      <c r="D250" s="82">
        <v>17615</v>
      </c>
      <c r="E250" s="82">
        <v>18258</v>
      </c>
      <c r="F250" s="82">
        <v>6.8757061558021776E-2</v>
      </c>
    </row>
    <row r="251" spans="1:6">
      <c r="A251" s="82" t="s">
        <v>333</v>
      </c>
      <c r="B251" s="82">
        <v>1069383000</v>
      </c>
      <c r="C251" s="82">
        <v>1113132000</v>
      </c>
      <c r="D251" s="82">
        <v>46505</v>
      </c>
      <c r="E251" s="82">
        <v>46239</v>
      </c>
      <c r="F251" s="82">
        <v>4.6898572574695145E-2</v>
      </c>
    </row>
    <row r="252" spans="1:6">
      <c r="A252" s="82" t="s">
        <v>72</v>
      </c>
      <c r="B252" s="82">
        <v>83653000</v>
      </c>
      <c r="C252" s="82">
        <v>86648000</v>
      </c>
      <c r="D252" s="82">
        <v>6543</v>
      </c>
      <c r="E252" s="82">
        <v>6652</v>
      </c>
      <c r="F252" s="82">
        <v>1.8829947515557662E-2</v>
      </c>
    </row>
    <row r="253" spans="1:6">
      <c r="A253" s="82" t="s">
        <v>334</v>
      </c>
      <c r="B253" s="82">
        <v>72963000</v>
      </c>
      <c r="C253" s="82">
        <v>77815000</v>
      </c>
      <c r="D253" s="82">
        <v>6399</v>
      </c>
      <c r="E253" s="82">
        <v>6748</v>
      </c>
      <c r="F253" s="82">
        <v>1.134114341605743E-2</v>
      </c>
    </row>
    <row r="254" spans="1:6">
      <c r="A254" s="82" t="s">
        <v>335</v>
      </c>
      <c r="B254" s="82">
        <v>118028762</v>
      </c>
      <c r="C254" s="82">
        <v>122242219</v>
      </c>
      <c r="D254" s="82">
        <v>10834</v>
      </c>
      <c r="E254" s="82">
        <v>11196</v>
      </c>
      <c r="F254" s="82">
        <v>2.2113445466767599E-3</v>
      </c>
    </row>
    <row r="255" spans="1:6">
      <c r="A255" s="82" t="s">
        <v>336</v>
      </c>
      <c r="B255" s="82">
        <v>1065747299</v>
      </c>
      <c r="C255" s="82">
        <v>1089551847</v>
      </c>
      <c r="D255" s="82">
        <v>49147</v>
      </c>
      <c r="E255" s="82">
        <v>48849</v>
      </c>
      <c r="F255" s="82">
        <v>2.8572706606839839E-2</v>
      </c>
    </row>
    <row r="256" spans="1:6">
      <c r="A256" s="82" t="s">
        <v>427</v>
      </c>
      <c r="B256" s="82">
        <v>189927912</v>
      </c>
      <c r="C256" s="82">
        <v>201306862</v>
      </c>
      <c r="D256" s="82">
        <v>16134</v>
      </c>
      <c r="E256" s="82">
        <v>17302</v>
      </c>
      <c r="F256" s="82">
        <v>-1.1639159163284103E-2</v>
      </c>
    </row>
    <row r="257" spans="1:6">
      <c r="A257" s="82" t="s">
        <v>338</v>
      </c>
      <c r="B257" s="82">
        <v>193079025</v>
      </c>
      <c r="C257" s="82">
        <v>212326658</v>
      </c>
      <c r="D257" s="82">
        <v>2041</v>
      </c>
      <c r="E257" s="82">
        <v>3797</v>
      </c>
      <c r="F257" s="82">
        <v>-0.4088851980264171</v>
      </c>
    </row>
    <row r="258" spans="1:6">
      <c r="A258" s="82" t="s">
        <v>339</v>
      </c>
      <c r="B258" s="82">
        <v>167970501</v>
      </c>
      <c r="C258" s="82">
        <v>177610244</v>
      </c>
      <c r="D258" s="82">
        <v>3147</v>
      </c>
      <c r="E258" s="82">
        <v>3594</v>
      </c>
      <c r="F258" s="82">
        <v>-7.4122216126290399E-2</v>
      </c>
    </row>
    <row r="259" spans="1:6">
      <c r="A259" s="82" t="s">
        <v>73</v>
      </c>
      <c r="B259" s="82">
        <v>122383401</v>
      </c>
      <c r="C259" s="82">
        <v>125651695</v>
      </c>
      <c r="D259" s="82">
        <v>11844</v>
      </c>
      <c r="E259" s="82">
        <v>12006</v>
      </c>
      <c r="F259" s="82">
        <v>1.2851774258003403E-2</v>
      </c>
    </row>
    <row r="260" spans="1:6">
      <c r="A260" s="82" t="s">
        <v>340</v>
      </c>
      <c r="B260" s="82">
        <v>382904421</v>
      </c>
      <c r="C260" s="82">
        <v>400527809</v>
      </c>
      <c r="D260" s="82">
        <v>21487</v>
      </c>
      <c r="E260" s="82">
        <v>21661</v>
      </c>
      <c r="F260" s="82">
        <v>3.7622966293043375E-2</v>
      </c>
    </row>
    <row r="261" spans="1:6">
      <c r="A261" s="82" t="s">
        <v>74</v>
      </c>
      <c r="B261" s="82">
        <v>265201000</v>
      </c>
      <c r="C261" s="82">
        <v>324252000</v>
      </c>
      <c r="D261" s="82">
        <v>24641</v>
      </c>
      <c r="E261" s="82">
        <v>24531</v>
      </c>
      <c r="F261" s="82">
        <v>0.22814765241940904</v>
      </c>
    </row>
    <row r="262" spans="1:6">
      <c r="A262" s="82" t="s">
        <v>341</v>
      </c>
      <c r="B262" s="82">
        <v>216419482</v>
      </c>
      <c r="C262" s="82">
        <v>270381289</v>
      </c>
      <c r="D262" s="82">
        <v>13661</v>
      </c>
      <c r="E262" s="82">
        <v>14555</v>
      </c>
      <c r="F262" s="82">
        <v>0.17260181612736453</v>
      </c>
    </row>
    <row r="263" spans="1:6">
      <c r="A263" s="82" t="s">
        <v>342</v>
      </c>
      <c r="B263" s="82">
        <v>214687478</v>
      </c>
      <c r="C263" s="82">
        <v>222060652</v>
      </c>
      <c r="D263" s="82">
        <v>14730</v>
      </c>
      <c r="E263" s="82">
        <v>15078</v>
      </c>
      <c r="F263" s="82">
        <v>1.0471116934125776E-2</v>
      </c>
    </row>
    <row r="264" spans="1:6">
      <c r="A264" s="82" t="s">
        <v>343</v>
      </c>
      <c r="B264" s="82">
        <v>385434532</v>
      </c>
      <c r="C264" s="82">
        <v>379927608</v>
      </c>
      <c r="D264" s="82">
        <v>23056</v>
      </c>
      <c r="E264" s="82">
        <v>24245</v>
      </c>
      <c r="F264" s="82">
        <v>-6.262793492802865E-2</v>
      </c>
    </row>
    <row r="265" spans="1:6">
      <c r="A265" s="82" t="s">
        <v>344</v>
      </c>
      <c r="B265" s="82">
        <v>97468754</v>
      </c>
      <c r="C265" s="82">
        <v>103485402</v>
      </c>
      <c r="D265" s="82">
        <v>9605</v>
      </c>
      <c r="E265" s="82">
        <v>9278</v>
      </c>
      <c r="F265" s="82">
        <v>9.914927511048964E-2</v>
      </c>
    </row>
    <row r="266" spans="1:6">
      <c r="A266" s="82" t="s">
        <v>345</v>
      </c>
      <c r="B266" s="82">
        <v>758773506</v>
      </c>
      <c r="C266" s="82">
        <v>810095041</v>
      </c>
      <c r="D266" s="82">
        <v>28681</v>
      </c>
      <c r="E266" s="82">
        <v>28913</v>
      </c>
      <c r="F266" s="82">
        <v>5.9070689124280047E-2</v>
      </c>
    </row>
    <row r="267" spans="1:6">
      <c r="A267" s="82" t="s">
        <v>76</v>
      </c>
      <c r="B267" s="82">
        <v>287027596</v>
      </c>
      <c r="C267" s="82">
        <v>309592211</v>
      </c>
      <c r="D267" s="82">
        <v>21372</v>
      </c>
      <c r="E267" s="82">
        <v>21719</v>
      </c>
      <c r="F267" s="82">
        <v>6.1381985941256337E-2</v>
      </c>
    </row>
    <row r="268" spans="1:6">
      <c r="A268" s="82" t="s">
        <v>77</v>
      </c>
      <c r="B268" s="82">
        <v>221673837</v>
      </c>
      <c r="C268" s="82">
        <v>230443348</v>
      </c>
      <c r="D268" s="82">
        <v>17078</v>
      </c>
      <c r="E268" s="82">
        <v>16938</v>
      </c>
      <c r="F268" s="82">
        <v>4.8152847000997319E-2</v>
      </c>
    </row>
    <row r="269" spans="1:6">
      <c r="A269" s="82" t="s">
        <v>428</v>
      </c>
      <c r="B269" s="82">
        <v>161833414</v>
      </c>
      <c r="C269" s="82">
        <v>169956543</v>
      </c>
      <c r="D269" s="82">
        <v>12188</v>
      </c>
      <c r="E269" s="82">
        <v>12389</v>
      </c>
      <c r="F269" s="82">
        <v>3.3155959953487898E-2</v>
      </c>
    </row>
    <row r="270" spans="1:6">
      <c r="A270" s="82" t="s">
        <v>347</v>
      </c>
      <c r="B270" s="82">
        <v>186553556</v>
      </c>
      <c r="C270" s="82">
        <v>197496788</v>
      </c>
      <c r="D270" s="82">
        <v>12378</v>
      </c>
      <c r="E270" s="82">
        <v>13070</v>
      </c>
      <c r="F270" s="82">
        <v>2.6085315129897851E-3</v>
      </c>
    </row>
    <row r="271" spans="1:6">
      <c r="A271" s="82" t="s">
        <v>78</v>
      </c>
      <c r="B271" s="82">
        <v>127723950</v>
      </c>
      <c r="C271" s="82">
        <v>134374112</v>
      </c>
      <c r="D271" s="82">
        <v>14145</v>
      </c>
      <c r="E271" s="82">
        <v>14066</v>
      </c>
      <c r="F271" s="82">
        <v>5.7975485919729154E-2</v>
      </c>
    </row>
    <row r="272" spans="1:6">
      <c r="A272" s="82" t="s">
        <v>79</v>
      </c>
      <c r="B272" s="82">
        <v>343471703</v>
      </c>
      <c r="C272" s="82">
        <v>348660593</v>
      </c>
      <c r="D272" s="82">
        <v>31158</v>
      </c>
      <c r="E272" s="82">
        <v>31956</v>
      </c>
      <c r="F272" s="82">
        <v>-1.0241907013509733E-2</v>
      </c>
    </row>
    <row r="273" spans="1:6">
      <c r="A273" s="82" t="s">
        <v>348</v>
      </c>
      <c r="B273" s="82">
        <v>78025711</v>
      </c>
      <c r="C273" s="82">
        <v>88533795</v>
      </c>
      <c r="D273" s="82">
        <v>913</v>
      </c>
      <c r="E273" s="82">
        <v>1757</v>
      </c>
      <c r="F273" s="82">
        <v>-0.41038250426568801</v>
      </c>
    </row>
    <row r="274" spans="1:6">
      <c r="A274" s="82" t="s">
        <v>349</v>
      </c>
      <c r="B274" s="82">
        <v>79990155</v>
      </c>
      <c r="C274" s="82">
        <v>93322869</v>
      </c>
      <c r="D274" s="82">
        <v>11179</v>
      </c>
      <c r="E274" s="82">
        <v>11472</v>
      </c>
      <c r="F274" s="82">
        <v>0.13688192347378381</v>
      </c>
    </row>
    <row r="275" spans="1:6">
      <c r="A275" s="82" t="s">
        <v>350</v>
      </c>
      <c r="B275" s="82">
        <v>158526599</v>
      </c>
      <c r="C275" s="82">
        <v>146099064</v>
      </c>
      <c r="D275" s="82">
        <v>12318</v>
      </c>
      <c r="E275" s="82">
        <v>12377</v>
      </c>
      <c r="F275" s="82">
        <v>-8.278721451131664E-2</v>
      </c>
    </row>
    <row r="276" spans="1:6">
      <c r="A276" s="82" t="s">
        <v>351</v>
      </c>
      <c r="B276" s="82">
        <v>161447000</v>
      </c>
      <c r="C276" s="82">
        <v>159460000</v>
      </c>
      <c r="D276" s="82">
        <v>5206</v>
      </c>
      <c r="E276" s="82">
        <v>4969</v>
      </c>
      <c r="F276" s="82">
        <v>3.4801256526707146E-2</v>
      </c>
    </row>
    <row r="277" spans="1:6">
      <c r="A277" s="82" t="s">
        <v>352</v>
      </c>
      <c r="B277" s="82">
        <v>346462000</v>
      </c>
      <c r="C277" s="82">
        <v>356070000</v>
      </c>
      <c r="D277" s="82">
        <v>22404</v>
      </c>
      <c r="E277" s="82">
        <v>22399</v>
      </c>
      <c r="F277" s="82">
        <v>2.7961171669859893E-2</v>
      </c>
    </row>
    <row r="278" spans="1:6">
      <c r="A278" s="82" t="s">
        <v>353</v>
      </c>
      <c r="B278" s="82">
        <v>303400165</v>
      </c>
      <c r="C278" s="82">
        <v>346864270</v>
      </c>
      <c r="D278" s="82">
        <v>22155</v>
      </c>
      <c r="E278" s="82">
        <v>23222</v>
      </c>
      <c r="F278" s="82">
        <v>9.0726556067579747E-2</v>
      </c>
    </row>
    <row r="279" spans="1:6">
      <c r="A279" s="82" t="s">
        <v>354</v>
      </c>
      <c r="B279" s="82">
        <v>570334972</v>
      </c>
      <c r="C279" s="82">
        <v>602087761</v>
      </c>
      <c r="D279" s="82">
        <v>28878</v>
      </c>
      <c r="E279" s="82">
        <v>29140</v>
      </c>
      <c r="F279" s="82">
        <v>4.6182283286242791E-2</v>
      </c>
    </row>
    <row r="280" spans="1:6">
      <c r="A280" s="82" t="s">
        <v>355</v>
      </c>
      <c r="B280" s="82">
        <v>233966170</v>
      </c>
      <c r="C280" s="82">
        <v>240050534</v>
      </c>
      <c r="D280" s="82">
        <v>15205</v>
      </c>
      <c r="E280" s="82">
        <v>15252</v>
      </c>
      <c r="F280" s="82">
        <v>2.284361512010382E-2</v>
      </c>
    </row>
    <row r="281" spans="1:6">
      <c r="A281" s="82" t="s">
        <v>356</v>
      </c>
      <c r="B281" s="82">
        <v>167072000</v>
      </c>
      <c r="C281" s="82">
        <v>178505000</v>
      </c>
      <c r="D281" s="82">
        <v>13335</v>
      </c>
      <c r="E281" s="82">
        <v>13505</v>
      </c>
      <c r="F281" s="82">
        <v>5.4982232119297848E-2</v>
      </c>
    </row>
    <row r="282" spans="1:6">
      <c r="A282" s="82" t="s">
        <v>357</v>
      </c>
      <c r="B282" s="82">
        <v>377254924</v>
      </c>
      <c r="C282" s="82">
        <v>377895531</v>
      </c>
      <c r="D282" s="82">
        <v>26690</v>
      </c>
      <c r="E282" s="82">
        <v>29611</v>
      </c>
      <c r="F282" s="82">
        <v>-9.7115206822497371E-2</v>
      </c>
    </row>
    <row r="283" spans="1:6">
      <c r="A283" s="82" t="s">
        <v>358</v>
      </c>
      <c r="B283" s="82">
        <v>92082294</v>
      </c>
      <c r="C283" s="82">
        <v>94257833</v>
      </c>
      <c r="D283" s="82">
        <v>7572</v>
      </c>
      <c r="E283" s="82">
        <v>7775</v>
      </c>
      <c r="F283" s="82">
        <v>-3.1001548773506677E-3</v>
      </c>
    </row>
    <row r="284" spans="1:6">
      <c r="A284" s="82" t="s">
        <v>360</v>
      </c>
      <c r="B284" s="82">
        <v>424872256</v>
      </c>
      <c r="C284" s="82">
        <v>442419476</v>
      </c>
      <c r="D284" s="82">
        <v>34273</v>
      </c>
      <c r="E284" s="82">
        <v>35027</v>
      </c>
      <c r="F284" s="82">
        <v>1.888470503881046E-2</v>
      </c>
    </row>
    <row r="285" spans="1:6">
      <c r="A285" s="82" t="s">
        <v>361</v>
      </c>
      <c r="B285" s="82">
        <v>92468897</v>
      </c>
      <c r="C285" s="82">
        <v>91458113</v>
      </c>
      <c r="D285" s="82">
        <v>9462</v>
      </c>
      <c r="E285" s="82">
        <v>9450</v>
      </c>
      <c r="F285" s="82">
        <v>-9.6751096063230277E-3</v>
      </c>
    </row>
    <row r="286" spans="1:6">
      <c r="A286" s="82" t="s">
        <v>362</v>
      </c>
      <c r="B286" s="82">
        <v>103210000</v>
      </c>
      <c r="C286" s="82">
        <v>106989000</v>
      </c>
      <c r="D286" s="82">
        <v>7362</v>
      </c>
      <c r="E286" s="82">
        <v>7309</v>
      </c>
      <c r="F286" s="82">
        <v>4.4131508287090164E-2</v>
      </c>
    </row>
    <row r="287" spans="1:6">
      <c r="A287" s="82" t="s">
        <v>363</v>
      </c>
      <c r="B287" s="82">
        <v>157816986</v>
      </c>
      <c r="C287" s="82">
        <v>151214743</v>
      </c>
      <c r="D287" s="82">
        <v>14248</v>
      </c>
      <c r="E287" s="82">
        <v>13926</v>
      </c>
      <c r="F287" s="82">
        <v>-1.9679902092251962E-2</v>
      </c>
    </row>
    <row r="288" spans="1:6">
      <c r="A288" s="82" t="s">
        <v>429</v>
      </c>
      <c r="B288" s="82">
        <v>188768676</v>
      </c>
      <c r="C288" s="82">
        <v>188965271</v>
      </c>
      <c r="D288" s="82">
        <v>2241</v>
      </c>
      <c r="E288" s="82">
        <v>2315</v>
      </c>
      <c r="F288" s="82">
        <v>-3.095727362437831E-2</v>
      </c>
    </row>
    <row r="289" spans="1:6">
      <c r="A289" s="82" t="s">
        <v>365</v>
      </c>
      <c r="B289" s="82">
        <v>307032098</v>
      </c>
      <c r="C289" s="82">
        <v>312640041</v>
      </c>
      <c r="D289" s="82">
        <v>22500</v>
      </c>
      <c r="E289" s="82">
        <v>22687</v>
      </c>
      <c r="F289" s="82">
        <v>9.8718484938719788E-3</v>
      </c>
    </row>
    <row r="290" spans="1:6">
      <c r="A290" s="82" t="s">
        <v>366</v>
      </c>
      <c r="B290" s="82">
        <v>447931000</v>
      </c>
      <c r="C290" s="82">
        <v>486461000</v>
      </c>
      <c r="D290" s="82">
        <v>26710</v>
      </c>
      <c r="E290" s="82">
        <v>28233</v>
      </c>
      <c r="F290" s="82">
        <v>2.7433609683581044E-2</v>
      </c>
    </row>
    <row r="291" spans="1:6">
      <c r="A291" s="82" t="s">
        <v>367</v>
      </c>
      <c r="B291" s="82">
        <v>282646000</v>
      </c>
      <c r="C291" s="82">
        <v>291704000</v>
      </c>
      <c r="D291" s="82">
        <v>12380</v>
      </c>
      <c r="E291" s="82">
        <v>12441</v>
      </c>
      <c r="F291" s="82">
        <v>2.6986879781419629E-2</v>
      </c>
    </row>
    <row r="292" spans="1:6">
      <c r="A292" s="82" t="s">
        <v>368</v>
      </c>
      <c r="B292" s="82">
        <v>478321729</v>
      </c>
      <c r="C292" s="82">
        <v>509293569</v>
      </c>
      <c r="D292" s="82">
        <v>24518</v>
      </c>
      <c r="E292" s="82">
        <v>24725</v>
      </c>
      <c r="F292" s="82">
        <v>5.5836867206561856E-2</v>
      </c>
    </row>
    <row r="293" spans="1:6">
      <c r="A293" s="82" t="s">
        <v>369</v>
      </c>
      <c r="B293" s="82">
        <v>831411682</v>
      </c>
      <c r="C293" s="82">
        <v>891684142</v>
      </c>
      <c r="D293" s="82">
        <v>42976</v>
      </c>
      <c r="E293" s="82">
        <v>44672</v>
      </c>
      <c r="F293" s="82">
        <v>3.1776222060179063E-2</v>
      </c>
    </row>
    <row r="294" spans="1:6">
      <c r="A294" s="82" t="s">
        <v>370</v>
      </c>
      <c r="B294" s="82">
        <v>78329684</v>
      </c>
      <c r="C294" s="82">
        <v>86670694</v>
      </c>
      <c r="D294" s="82">
        <v>10349</v>
      </c>
      <c r="E294" s="82">
        <v>10213</v>
      </c>
      <c r="F294" s="82">
        <v>0.12122030637534723</v>
      </c>
    </row>
    <row r="295" spans="1:6">
      <c r="A295" s="82" t="s">
        <v>371</v>
      </c>
      <c r="B295" s="82">
        <v>98005816</v>
      </c>
      <c r="C295" s="82">
        <v>113044449</v>
      </c>
      <c r="D295" s="82">
        <v>10214</v>
      </c>
      <c r="E295" s="82">
        <v>10240</v>
      </c>
      <c r="F295" s="82">
        <v>0.15051765987756216</v>
      </c>
    </row>
    <row r="296" spans="1:6">
      <c r="A296" s="82" t="s">
        <v>372</v>
      </c>
      <c r="B296" s="82">
        <v>93205342</v>
      </c>
      <c r="C296" s="82">
        <v>96918191</v>
      </c>
      <c r="D296" s="82">
        <v>9460</v>
      </c>
      <c r="E296" s="82">
        <v>9649</v>
      </c>
      <c r="F296" s="82">
        <v>1.9467358419836579E-2</v>
      </c>
    </row>
    <row r="297" spans="1:6">
      <c r="A297" s="82" t="s">
        <v>373</v>
      </c>
      <c r="B297" s="82">
        <v>752816386</v>
      </c>
      <c r="C297" s="82">
        <v>796211614</v>
      </c>
      <c r="D297" s="82">
        <v>36977</v>
      </c>
      <c r="E297" s="82">
        <v>37469</v>
      </c>
      <c r="F297" s="82">
        <v>4.3756073176976613E-2</v>
      </c>
    </row>
    <row r="298" spans="1:6">
      <c r="A298" s="82" t="s">
        <v>83</v>
      </c>
      <c r="B298" s="82">
        <v>301709359</v>
      </c>
      <c r="C298" s="82">
        <v>301445422</v>
      </c>
      <c r="D298" s="82">
        <v>25634</v>
      </c>
      <c r="E298" s="82">
        <v>25626</v>
      </c>
      <c r="F298" s="82">
        <v>-5.6289563808639372E-4</v>
      </c>
    </row>
    <row r="299" spans="1:6">
      <c r="A299" s="82" t="s">
        <v>374</v>
      </c>
      <c r="B299" s="82">
        <v>93241798</v>
      </c>
      <c r="C299" s="82">
        <v>96442406</v>
      </c>
      <c r="D299" s="82">
        <v>10362</v>
      </c>
      <c r="E299" s="82">
        <v>10587</v>
      </c>
      <c r="F299" s="82">
        <v>1.2343903404821877E-2</v>
      </c>
    </row>
    <row r="300" spans="1:6">
      <c r="A300" s="82" t="s">
        <v>375</v>
      </c>
      <c r="B300" s="82">
        <v>83318704</v>
      </c>
      <c r="C300" s="82">
        <v>88994429</v>
      </c>
      <c r="D300" s="82">
        <v>8682</v>
      </c>
      <c r="E300" s="82">
        <v>8863</v>
      </c>
      <c r="F300" s="82">
        <v>4.6307521041253311E-2</v>
      </c>
    </row>
    <row r="301" spans="1:6">
      <c r="A301" s="82" t="s">
        <v>376</v>
      </c>
      <c r="B301" s="82">
        <v>245924484</v>
      </c>
      <c r="C301" s="82">
        <v>256064949</v>
      </c>
      <c r="D301" s="82">
        <v>11113</v>
      </c>
      <c r="E301" s="82">
        <v>11430</v>
      </c>
      <c r="F301" s="82">
        <v>1.2356440245041192E-2</v>
      </c>
    </row>
    <row r="302" spans="1:6">
      <c r="A302" s="82" t="s">
        <v>377</v>
      </c>
      <c r="D302" s="82">
        <v>364</v>
      </c>
      <c r="E302" s="82">
        <v>401</v>
      </c>
    </row>
    <row r="303" spans="1:6">
      <c r="A303" s="82" t="s">
        <v>378</v>
      </c>
      <c r="B303" s="82">
        <v>171743790</v>
      </c>
      <c r="C303" s="82">
        <v>151015495</v>
      </c>
      <c r="D303" s="82">
        <v>1814</v>
      </c>
      <c r="E303" s="82">
        <v>1951</v>
      </c>
      <c r="F303" s="82">
        <v>-0.18243840685090468</v>
      </c>
    </row>
    <row r="304" spans="1:6">
      <c r="A304" s="82" t="s">
        <v>379</v>
      </c>
      <c r="B304" s="82">
        <v>189109580</v>
      </c>
      <c r="C304" s="82">
        <v>211581623</v>
      </c>
      <c r="D304" s="82">
        <v>13032</v>
      </c>
      <c r="E304" s="82">
        <v>19577</v>
      </c>
      <c r="F304" s="82">
        <v>-0.25521770405493799</v>
      </c>
    </row>
    <row r="305" spans="1:6">
      <c r="A305" s="82" t="s">
        <v>380</v>
      </c>
      <c r="B305" s="82">
        <v>88329976</v>
      </c>
      <c r="C305" s="82">
        <v>99855072</v>
      </c>
      <c r="D305" s="82">
        <v>11303</v>
      </c>
      <c r="E305" s="82">
        <v>11704</v>
      </c>
      <c r="F305" s="82">
        <v>9.1745552028103597E-2</v>
      </c>
    </row>
    <row r="306" spans="1:6">
      <c r="A306" s="82" t="s">
        <v>86</v>
      </c>
      <c r="B306" s="82">
        <v>407791681</v>
      </c>
      <c r="C306" s="82">
        <v>433453337</v>
      </c>
      <c r="D306" s="82">
        <v>29250</v>
      </c>
      <c r="E306" s="82">
        <v>29328</v>
      </c>
      <c r="F306" s="82">
        <v>6.0101408914735838E-2</v>
      </c>
    </row>
    <row r="307" spans="1:6">
      <c r="A307" s="82" t="s">
        <v>381</v>
      </c>
      <c r="B307" s="82">
        <v>509933669</v>
      </c>
      <c r="C307" s="82">
        <v>548761075</v>
      </c>
      <c r="D307" s="82">
        <v>31243</v>
      </c>
      <c r="E307" s="82">
        <v>31588</v>
      </c>
      <c r="F307" s="82">
        <v>6.4388588923159448E-2</v>
      </c>
    </row>
    <row r="308" spans="1:6">
      <c r="A308" s="82" t="s">
        <v>382</v>
      </c>
      <c r="B308" s="82">
        <v>61499083</v>
      </c>
      <c r="C308" s="82">
        <v>64653737</v>
      </c>
      <c r="D308" s="82">
        <v>5338</v>
      </c>
      <c r="E308" s="82">
        <v>5646</v>
      </c>
      <c r="F308" s="82">
        <v>-6.0542346897456793E-3</v>
      </c>
    </row>
    <row r="309" spans="1:6">
      <c r="A309" s="82" t="s">
        <v>383</v>
      </c>
      <c r="B309" s="82">
        <v>38447817</v>
      </c>
      <c r="C309" s="82">
        <v>39515233</v>
      </c>
      <c r="D309" s="82">
        <v>5460</v>
      </c>
      <c r="E309" s="82">
        <v>5730</v>
      </c>
      <c r="F309" s="82">
        <v>-2.0665889297250196E-2</v>
      </c>
    </row>
    <row r="310" spans="1:6">
      <c r="A310" s="82" t="s">
        <v>88</v>
      </c>
      <c r="B310" s="82">
        <v>401120565</v>
      </c>
      <c r="C310" s="82">
        <v>408914237</v>
      </c>
      <c r="D310" s="82">
        <v>23764</v>
      </c>
      <c r="E310" s="82">
        <v>25285</v>
      </c>
      <c r="F310" s="82">
        <v>-4.1893274219631904E-2</v>
      </c>
    </row>
    <row r="311" spans="1:6">
      <c r="A311" s="82" t="s">
        <v>89</v>
      </c>
      <c r="B311" s="82">
        <v>420270870</v>
      </c>
      <c r="C311" s="82">
        <v>428859789</v>
      </c>
      <c r="D311" s="82">
        <v>25663</v>
      </c>
      <c r="E311" s="82">
        <v>25343</v>
      </c>
      <c r="F311" s="82">
        <v>3.3321436220729077E-2</v>
      </c>
    </row>
    <row r="312" spans="1:6">
      <c r="A312" s="82" t="s">
        <v>384</v>
      </c>
      <c r="B312" s="82">
        <v>65525912</v>
      </c>
      <c r="C312" s="82">
        <v>66185275</v>
      </c>
      <c r="D312" s="82">
        <v>6436</v>
      </c>
      <c r="E312" s="82">
        <v>6636</v>
      </c>
      <c r="F312" s="82">
        <v>-2.0379281810255435E-2</v>
      </c>
    </row>
    <row r="313" spans="1:6">
      <c r="A313" s="82" t="s">
        <v>385</v>
      </c>
      <c r="B313" s="82">
        <v>38878098</v>
      </c>
      <c r="C313" s="82">
        <v>40390395</v>
      </c>
      <c r="D313" s="82">
        <v>781</v>
      </c>
      <c r="E313" s="82">
        <v>1829</v>
      </c>
      <c r="F313" s="82">
        <v>-0.55638071385423016</v>
      </c>
    </row>
    <row r="314" spans="1:6">
      <c r="A314" s="82" t="s">
        <v>386</v>
      </c>
      <c r="B314" s="82">
        <v>481754109</v>
      </c>
      <c r="C314" s="82">
        <v>495793416</v>
      </c>
      <c r="D314" s="82">
        <v>28901</v>
      </c>
      <c r="E314" s="82">
        <v>29444</v>
      </c>
      <c r="F314" s="82">
        <v>1.0162840207779104E-2</v>
      </c>
    </row>
    <row r="315" spans="1:6">
      <c r="A315" s="82" t="s">
        <v>387</v>
      </c>
      <c r="B315" s="82">
        <v>110179759</v>
      </c>
      <c r="C315" s="82">
        <v>110494191</v>
      </c>
      <c r="D315" s="82">
        <v>8440</v>
      </c>
      <c r="E315" s="82">
        <v>8544</v>
      </c>
      <c r="F315" s="82">
        <v>-9.3532129107490609E-3</v>
      </c>
    </row>
    <row r="316" spans="1:6">
      <c r="A316" s="82" t="s">
        <v>388</v>
      </c>
      <c r="B316" s="82">
        <v>80837600</v>
      </c>
      <c r="C316" s="82">
        <v>85067983</v>
      </c>
      <c r="D316" s="82">
        <v>5599</v>
      </c>
      <c r="E316" s="82">
        <v>5594</v>
      </c>
      <c r="F316" s="82">
        <v>5.3272462595937715E-2</v>
      </c>
    </row>
    <row r="317" spans="1:6">
      <c r="A317" s="82" t="s">
        <v>389</v>
      </c>
      <c r="B317" s="82">
        <v>180050199</v>
      </c>
      <c r="C317" s="82">
        <v>186493028</v>
      </c>
      <c r="D317" s="82">
        <v>11251</v>
      </c>
      <c r="E317" s="82">
        <v>11221</v>
      </c>
      <c r="F317" s="82">
        <v>3.8552742845835271E-2</v>
      </c>
    </row>
    <row r="318" spans="1:6">
      <c r="A318" s="82" t="s">
        <v>390</v>
      </c>
      <c r="B318" s="82">
        <v>184156730</v>
      </c>
      <c r="C318" s="82">
        <v>190445216</v>
      </c>
      <c r="D318" s="82">
        <v>17463</v>
      </c>
      <c r="E318" s="82">
        <v>17456</v>
      </c>
      <c r="F318" s="82">
        <v>3.4562169423067654E-2</v>
      </c>
    </row>
    <row r="319" spans="1:6">
      <c r="A319" s="82" t="s">
        <v>391</v>
      </c>
      <c r="B319" s="82">
        <v>300983516</v>
      </c>
      <c r="C319" s="82">
        <v>312345481</v>
      </c>
      <c r="D319" s="82">
        <v>21654</v>
      </c>
      <c r="E319" s="82">
        <v>21835</v>
      </c>
      <c r="F319" s="82">
        <v>2.9147093776146413E-2</v>
      </c>
    </row>
    <row r="320" spans="1:6">
      <c r="A320" s="82" t="s">
        <v>392</v>
      </c>
      <c r="B320" s="82">
        <v>130419637</v>
      </c>
      <c r="C320" s="82">
        <v>140487872</v>
      </c>
      <c r="D320" s="82">
        <v>11607</v>
      </c>
      <c r="E320" s="82">
        <v>11658</v>
      </c>
      <c r="F320" s="82">
        <v>7.2486367604182117E-2</v>
      </c>
    </row>
    <row r="321" spans="1:6">
      <c r="A321" s="82" t="s">
        <v>393</v>
      </c>
      <c r="B321" s="82">
        <v>146211689</v>
      </c>
      <c r="C321" s="82">
        <v>153726326</v>
      </c>
      <c r="D321" s="82">
        <v>10359</v>
      </c>
      <c r="E321" s="82">
        <v>10038</v>
      </c>
      <c r="F321" s="82">
        <v>8.5017631616641026E-2</v>
      </c>
    </row>
    <row r="322" spans="1:6">
      <c r="A322" s="82" t="s">
        <v>394</v>
      </c>
      <c r="B322" s="82">
        <v>72552000</v>
      </c>
      <c r="C322" s="82">
        <v>73819000</v>
      </c>
      <c r="D322" s="82">
        <v>8326</v>
      </c>
      <c r="E322" s="82">
        <v>8233</v>
      </c>
      <c r="F322" s="82">
        <v>2.8956606446679144E-2</v>
      </c>
    </row>
    <row r="323" spans="1:6">
      <c r="A323" s="82" t="s">
        <v>430</v>
      </c>
      <c r="B323" s="82">
        <v>81090509</v>
      </c>
      <c r="C323" s="82">
        <v>84779093</v>
      </c>
      <c r="D323" s="82">
        <v>6291</v>
      </c>
      <c r="E323" s="82">
        <v>6244</v>
      </c>
      <c r="F323" s="82">
        <v>5.3356865779551628E-2</v>
      </c>
    </row>
    <row r="324" spans="1:6">
      <c r="A324" s="82" t="s">
        <v>93</v>
      </c>
      <c r="B324" s="82">
        <v>205571465</v>
      </c>
      <c r="C324" s="82">
        <v>213260257</v>
      </c>
      <c r="D324" s="82">
        <v>15765</v>
      </c>
      <c r="E324" s="82">
        <v>16412</v>
      </c>
      <c r="F324" s="82">
        <v>-3.4948118098895239E-3</v>
      </c>
    </row>
    <row r="325" spans="1:6">
      <c r="A325" s="82" t="s">
        <v>395</v>
      </c>
      <c r="B325" s="82">
        <v>123145308</v>
      </c>
      <c r="C325" s="82">
        <v>125793534</v>
      </c>
      <c r="D325" s="82">
        <v>12250</v>
      </c>
      <c r="E325" s="82">
        <v>12549</v>
      </c>
      <c r="F325" s="82">
        <v>-2.8341005336733364E-3</v>
      </c>
    </row>
  </sheetData>
  <pageMargins left="0.75" right="0.75" top="1" bottom="1" header="0.5" footer="0.5"/>
  <headerFooter alignWithMargins="0">
    <oddHeader>&amp;A</oddHeader>
    <oddFooter>Page &amp;P</oddFooter>
  </headerFooter>
</worksheet>
</file>

<file path=xl/worksheets/sheet55.xml><?xml version="1.0" encoding="utf-8"?>
<worksheet xmlns="http://schemas.openxmlformats.org/spreadsheetml/2006/main" xmlns:r="http://schemas.openxmlformats.org/officeDocument/2006/relationships">
  <dimension ref="A1:O70"/>
  <sheetViews>
    <sheetView workbookViewId="0">
      <selection activeCell="E1" sqref="E1"/>
    </sheetView>
  </sheetViews>
  <sheetFormatPr defaultRowHeight="15"/>
  <cols>
    <col min="1" max="16384" width="9.140625" style="82"/>
  </cols>
  <sheetData>
    <row r="1" spans="1:15">
      <c r="A1" s="82" t="s">
        <v>94</v>
      </c>
      <c r="B1" s="82" t="s">
        <v>95</v>
      </c>
      <c r="C1" s="82" t="s">
        <v>96</v>
      </c>
      <c r="D1" s="82" t="s">
        <v>97</v>
      </c>
      <c r="E1" s="82" t="s">
        <v>815</v>
      </c>
      <c r="F1" s="82" t="s">
        <v>98</v>
      </c>
      <c r="G1" s="82" t="s">
        <v>99</v>
      </c>
      <c r="H1" s="82" t="s">
        <v>100</v>
      </c>
      <c r="I1" s="82" t="s">
        <v>816</v>
      </c>
      <c r="J1" s="82" t="s">
        <v>101</v>
      </c>
      <c r="K1" s="82" t="s">
        <v>102</v>
      </c>
      <c r="L1" s="82" t="s">
        <v>103</v>
      </c>
      <c r="M1" s="82" t="s">
        <v>817</v>
      </c>
      <c r="N1" s="82" t="s">
        <v>737</v>
      </c>
      <c r="O1" s="82" t="s">
        <v>738</v>
      </c>
    </row>
    <row r="2" spans="1:15">
      <c r="A2" s="82" t="s">
        <v>537</v>
      </c>
      <c r="B2" s="82">
        <v>937</v>
      </c>
      <c r="C2" s="82">
        <v>957</v>
      </c>
      <c r="D2" s="82">
        <v>999</v>
      </c>
      <c r="E2" s="82">
        <v>1085</v>
      </c>
      <c r="F2" s="82">
        <v>635</v>
      </c>
      <c r="G2" s="82">
        <v>635</v>
      </c>
      <c r="H2" s="82">
        <v>622</v>
      </c>
      <c r="I2" s="82">
        <v>673</v>
      </c>
      <c r="J2" s="82">
        <v>0.67769477054429028</v>
      </c>
      <c r="K2" s="82">
        <v>0.6635318704284221</v>
      </c>
      <c r="L2" s="82">
        <v>0.62262262262262258</v>
      </c>
      <c r="M2" s="82">
        <v>0.62027649769585258</v>
      </c>
      <c r="N2" s="82">
        <v>0.6539923954372624</v>
      </c>
      <c r="O2" s="82">
        <v>0.63465965143045056</v>
      </c>
    </row>
    <row r="3" spans="1:15">
      <c r="A3" s="82" t="s">
        <v>538</v>
      </c>
      <c r="C3" s="82">
        <v>225</v>
      </c>
      <c r="D3" s="82">
        <v>401</v>
      </c>
      <c r="E3" s="82">
        <v>199</v>
      </c>
      <c r="G3" s="82">
        <v>126</v>
      </c>
      <c r="H3" s="82">
        <v>268</v>
      </c>
      <c r="I3" s="82">
        <v>127</v>
      </c>
      <c r="K3" s="82">
        <v>0.56000000000000005</v>
      </c>
      <c r="L3" s="82">
        <v>0.66832917705735662</v>
      </c>
      <c r="M3" s="82">
        <v>0.63819095477386933</v>
      </c>
      <c r="N3" s="82">
        <v>0.62939297124600635</v>
      </c>
      <c r="O3" s="82">
        <v>0.63151515151515147</v>
      </c>
    </row>
    <row r="4" spans="1:15">
      <c r="A4" s="82" t="s">
        <v>539</v>
      </c>
      <c r="B4" s="82">
        <v>648</v>
      </c>
      <c r="C4" s="82">
        <v>581</v>
      </c>
      <c r="D4" s="82">
        <v>655</v>
      </c>
      <c r="E4" s="82">
        <v>691</v>
      </c>
      <c r="F4" s="82">
        <v>335</v>
      </c>
      <c r="G4" s="82">
        <v>330</v>
      </c>
      <c r="H4" s="82">
        <v>343</v>
      </c>
      <c r="I4" s="82">
        <v>390</v>
      </c>
      <c r="J4" s="82">
        <v>0.51697530864197527</v>
      </c>
      <c r="K4" s="82">
        <v>0.56798623063683307</v>
      </c>
      <c r="L4" s="82">
        <v>0.52366412213740454</v>
      </c>
      <c r="M4" s="82">
        <v>0.56439942112879882</v>
      </c>
      <c r="N4" s="82">
        <v>0.53503184713375795</v>
      </c>
      <c r="O4" s="82">
        <v>0.55163466528282301</v>
      </c>
    </row>
    <row r="5" spans="1:15">
      <c r="A5" s="82" t="s">
        <v>540</v>
      </c>
      <c r="B5" s="82">
        <v>409</v>
      </c>
      <c r="C5" s="82">
        <v>403</v>
      </c>
      <c r="D5" s="82">
        <v>407</v>
      </c>
      <c r="E5" s="82">
        <v>384</v>
      </c>
      <c r="F5" s="82">
        <v>260</v>
      </c>
      <c r="G5" s="82">
        <v>264</v>
      </c>
      <c r="H5" s="82">
        <v>286</v>
      </c>
      <c r="I5" s="82">
        <v>254</v>
      </c>
      <c r="J5" s="82">
        <v>0.63569682151589246</v>
      </c>
      <c r="K5" s="82">
        <v>0.6550868486352357</v>
      </c>
      <c r="L5" s="82">
        <v>0.70270270270270274</v>
      </c>
      <c r="M5" s="82">
        <v>0.66145833333333337</v>
      </c>
      <c r="N5" s="82">
        <v>0.66447908121410992</v>
      </c>
      <c r="O5" s="82">
        <v>0.6733668341708543</v>
      </c>
    </row>
    <row r="6" spans="1:15">
      <c r="A6" s="82" t="s">
        <v>494</v>
      </c>
      <c r="B6" s="82">
        <v>280</v>
      </c>
      <c r="C6" s="82">
        <v>280</v>
      </c>
      <c r="D6" s="82">
        <v>372</v>
      </c>
      <c r="E6" s="82">
        <v>471</v>
      </c>
      <c r="F6" s="82">
        <v>172</v>
      </c>
      <c r="G6" s="82">
        <v>167</v>
      </c>
      <c r="H6" s="82">
        <v>205</v>
      </c>
      <c r="I6" s="82">
        <v>211</v>
      </c>
      <c r="J6" s="82">
        <v>0.61428571428571432</v>
      </c>
      <c r="K6" s="82">
        <v>0.59642857142857142</v>
      </c>
      <c r="L6" s="82">
        <v>0.55107526881720426</v>
      </c>
      <c r="M6" s="82">
        <v>0.44798301486199577</v>
      </c>
      <c r="N6" s="82">
        <v>0.58369098712446355</v>
      </c>
      <c r="O6" s="82">
        <v>0.51914514692787173</v>
      </c>
    </row>
    <row r="7" spans="1:15">
      <c r="A7" s="82" t="s">
        <v>541</v>
      </c>
      <c r="B7" s="82">
        <v>767</v>
      </c>
      <c r="C7" s="82">
        <v>196</v>
      </c>
      <c r="D7" s="82">
        <v>300</v>
      </c>
      <c r="E7" s="82">
        <v>350</v>
      </c>
      <c r="F7" s="82">
        <v>462</v>
      </c>
      <c r="G7" s="82">
        <v>133</v>
      </c>
      <c r="H7" s="82">
        <v>212</v>
      </c>
      <c r="I7" s="82">
        <v>227</v>
      </c>
      <c r="J7" s="82">
        <v>0.60234680573663624</v>
      </c>
      <c r="K7" s="82">
        <v>0.6785714285714286</v>
      </c>
      <c r="L7" s="82">
        <v>0.70666666666666667</v>
      </c>
      <c r="M7" s="82">
        <v>0.64857142857142858</v>
      </c>
      <c r="N7" s="82">
        <v>0.63895486935866985</v>
      </c>
      <c r="O7" s="82">
        <v>0.67612293144208035</v>
      </c>
    </row>
    <row r="8" spans="1:15">
      <c r="A8" s="82" t="s">
        <v>542</v>
      </c>
      <c r="B8" s="82">
        <v>325</v>
      </c>
      <c r="C8" s="82">
        <v>284</v>
      </c>
      <c r="D8" s="82">
        <v>306</v>
      </c>
      <c r="E8" s="82">
        <v>707</v>
      </c>
      <c r="F8" s="82">
        <v>213</v>
      </c>
      <c r="G8" s="82">
        <v>157</v>
      </c>
      <c r="H8" s="82">
        <v>173</v>
      </c>
      <c r="I8" s="82">
        <v>580</v>
      </c>
      <c r="J8" s="82">
        <v>0.65538461538461534</v>
      </c>
      <c r="K8" s="82">
        <v>0.55281690140845074</v>
      </c>
      <c r="L8" s="82">
        <v>0.565359477124183</v>
      </c>
      <c r="M8" s="82">
        <v>0.82036775106082038</v>
      </c>
      <c r="N8" s="82">
        <v>0.59344262295081962</v>
      </c>
      <c r="O8" s="82">
        <v>0.7016191210485736</v>
      </c>
    </row>
    <row r="9" spans="1:15">
      <c r="A9" s="82" t="s">
        <v>543</v>
      </c>
      <c r="B9" s="82">
        <v>120</v>
      </c>
      <c r="C9" s="82">
        <v>124</v>
      </c>
      <c r="D9" s="82">
        <v>295</v>
      </c>
      <c r="E9" s="82">
        <v>462</v>
      </c>
      <c r="F9" s="82">
        <v>68</v>
      </c>
      <c r="G9" s="82">
        <v>71</v>
      </c>
      <c r="H9" s="82">
        <v>186</v>
      </c>
      <c r="I9" s="82">
        <v>265</v>
      </c>
      <c r="J9" s="82">
        <v>0.56666666666666665</v>
      </c>
      <c r="K9" s="82">
        <v>0.57258064516129037</v>
      </c>
      <c r="L9" s="82">
        <v>0.63050847457627124</v>
      </c>
      <c r="M9" s="82">
        <v>0.57359307359307354</v>
      </c>
      <c r="N9" s="82">
        <v>0.60296846011131722</v>
      </c>
      <c r="O9" s="82">
        <v>0.59250851305334851</v>
      </c>
    </row>
    <row r="10" spans="1:15">
      <c r="A10" s="82" t="s">
        <v>154</v>
      </c>
      <c r="B10" s="82">
        <v>1771</v>
      </c>
      <c r="C10" s="82">
        <v>2098</v>
      </c>
      <c r="D10" s="82">
        <v>2420</v>
      </c>
      <c r="E10" s="82">
        <v>2702</v>
      </c>
      <c r="F10" s="82">
        <v>1465</v>
      </c>
      <c r="G10" s="82">
        <v>1642</v>
      </c>
      <c r="H10" s="82">
        <v>1970</v>
      </c>
      <c r="I10" s="82">
        <v>2145</v>
      </c>
      <c r="J10" s="82">
        <v>0.82721626199887066</v>
      </c>
      <c r="K10" s="82">
        <v>0.78265014299332702</v>
      </c>
      <c r="L10" s="82">
        <v>0.81404958677685946</v>
      </c>
      <c r="M10" s="82">
        <v>0.79385640266469282</v>
      </c>
      <c r="N10" s="82">
        <v>0.80728255684528538</v>
      </c>
      <c r="O10" s="82">
        <v>0.79736842105263162</v>
      </c>
    </row>
    <row r="11" spans="1:15">
      <c r="A11" s="82" t="s">
        <v>845</v>
      </c>
      <c r="C11" s="82">
        <v>360</v>
      </c>
      <c r="D11" s="82">
        <v>708</v>
      </c>
      <c r="E11" s="82">
        <v>1910</v>
      </c>
      <c r="G11" s="82">
        <v>272</v>
      </c>
      <c r="H11" s="82">
        <v>498</v>
      </c>
      <c r="I11" s="82">
        <v>1309</v>
      </c>
      <c r="K11" s="82">
        <v>0.75555555555555554</v>
      </c>
      <c r="L11" s="82">
        <v>0.70338983050847459</v>
      </c>
      <c r="M11" s="82">
        <v>0.68534031413612562</v>
      </c>
      <c r="N11" s="82">
        <v>0.72097378277153557</v>
      </c>
      <c r="O11" s="82">
        <v>0.69811954331766291</v>
      </c>
    </row>
    <row r="12" spans="1:15">
      <c r="A12" s="82" t="s">
        <v>544</v>
      </c>
      <c r="B12" s="82">
        <v>35</v>
      </c>
      <c r="C12" s="82">
        <v>17</v>
      </c>
      <c r="D12" s="82">
        <v>14</v>
      </c>
      <c r="E12" s="82">
        <v>15</v>
      </c>
      <c r="F12" s="82">
        <v>13</v>
      </c>
      <c r="G12" s="82">
        <v>9</v>
      </c>
      <c r="H12" s="82">
        <v>8</v>
      </c>
      <c r="I12" s="82">
        <v>9</v>
      </c>
      <c r="J12" s="82">
        <v>0.37142857142857144</v>
      </c>
      <c r="K12" s="82">
        <v>0.52941176470588236</v>
      </c>
      <c r="L12" s="82">
        <v>0.5714285714285714</v>
      </c>
      <c r="M12" s="82">
        <v>0.6</v>
      </c>
      <c r="N12" s="82">
        <v>0.45454545454545453</v>
      </c>
      <c r="O12" s="82">
        <v>0.56521739130434778</v>
      </c>
    </row>
    <row r="13" spans="1:15">
      <c r="A13" s="82" t="s">
        <v>545</v>
      </c>
      <c r="B13" s="82">
        <v>28</v>
      </c>
      <c r="C13" s="82">
        <v>228</v>
      </c>
      <c r="D13" s="82">
        <v>69</v>
      </c>
      <c r="E13" s="82">
        <v>52</v>
      </c>
      <c r="F13" s="82">
        <v>16</v>
      </c>
      <c r="G13" s="82">
        <v>112</v>
      </c>
      <c r="H13" s="82">
        <v>37</v>
      </c>
      <c r="I13" s="82">
        <v>30</v>
      </c>
      <c r="J13" s="82">
        <v>0.5714285714285714</v>
      </c>
      <c r="K13" s="82">
        <v>0.49122807017543857</v>
      </c>
      <c r="L13" s="82">
        <v>0.53623188405797106</v>
      </c>
      <c r="M13" s="82">
        <v>0.57692307692307687</v>
      </c>
      <c r="N13" s="82">
        <v>0.50769230769230766</v>
      </c>
      <c r="O13" s="82">
        <v>0.5128939828080229</v>
      </c>
    </row>
    <row r="14" spans="1:15">
      <c r="A14" s="82" t="s">
        <v>12</v>
      </c>
      <c r="B14" s="82">
        <v>376</v>
      </c>
      <c r="C14" s="82">
        <v>410</v>
      </c>
      <c r="D14" s="82">
        <v>388</v>
      </c>
      <c r="E14" s="82">
        <v>271</v>
      </c>
      <c r="F14" s="82">
        <v>164</v>
      </c>
      <c r="G14" s="82">
        <v>185</v>
      </c>
      <c r="H14" s="82">
        <v>151</v>
      </c>
      <c r="I14" s="82">
        <v>118</v>
      </c>
      <c r="J14" s="82">
        <v>0.43617021276595747</v>
      </c>
      <c r="K14" s="82">
        <v>0.45121951219512196</v>
      </c>
      <c r="L14" s="82">
        <v>0.38917525773195877</v>
      </c>
      <c r="M14" s="82">
        <v>0.43542435424354242</v>
      </c>
      <c r="N14" s="82">
        <v>0.42589437819420783</v>
      </c>
      <c r="O14" s="82">
        <v>0.42469597754911131</v>
      </c>
    </row>
    <row r="15" spans="1:15">
      <c r="A15" s="82" t="s">
        <v>165</v>
      </c>
      <c r="B15" s="82">
        <v>1333</v>
      </c>
      <c r="C15" s="82">
        <v>1363</v>
      </c>
      <c r="D15" s="82">
        <v>693</v>
      </c>
      <c r="E15" s="82">
        <v>654</v>
      </c>
      <c r="F15" s="82">
        <v>615</v>
      </c>
      <c r="G15" s="82">
        <v>821</v>
      </c>
      <c r="H15" s="82">
        <v>428</v>
      </c>
      <c r="I15" s="82">
        <v>398</v>
      </c>
      <c r="J15" s="82">
        <v>0.46136534133533386</v>
      </c>
      <c r="K15" s="82">
        <v>0.60234776228906828</v>
      </c>
      <c r="L15" s="82">
        <v>0.6176046176046176</v>
      </c>
      <c r="M15" s="82">
        <v>0.60856269113149852</v>
      </c>
      <c r="N15" s="82">
        <v>0.55001475361463559</v>
      </c>
      <c r="O15" s="82">
        <v>0.60774907749077489</v>
      </c>
    </row>
    <row r="16" spans="1:15">
      <c r="A16" s="82" t="s">
        <v>546</v>
      </c>
      <c r="B16" s="82">
        <v>203</v>
      </c>
      <c r="C16" s="82">
        <v>205</v>
      </c>
      <c r="F16" s="82">
        <v>117</v>
      </c>
      <c r="G16" s="82">
        <v>134</v>
      </c>
      <c r="J16" s="82">
        <v>0.57635467980295563</v>
      </c>
      <c r="K16" s="82">
        <v>0.65365853658536588</v>
      </c>
      <c r="N16" s="82">
        <v>0.61519607843137258</v>
      </c>
      <c r="O16" s="82">
        <v>0.65365853658536588</v>
      </c>
    </row>
    <row r="17" spans="1:15">
      <c r="A17" s="82" t="s">
        <v>547</v>
      </c>
      <c r="B17" s="82">
        <v>118</v>
      </c>
      <c r="C17" s="82">
        <v>126</v>
      </c>
      <c r="F17" s="82">
        <v>73</v>
      </c>
      <c r="G17" s="82">
        <v>85</v>
      </c>
      <c r="J17" s="82">
        <v>0.61864406779661019</v>
      </c>
      <c r="K17" s="82">
        <v>0.67460317460317465</v>
      </c>
      <c r="N17" s="82">
        <v>0.64754098360655743</v>
      </c>
      <c r="O17" s="82">
        <v>0.67460317460317465</v>
      </c>
    </row>
    <row r="18" spans="1:15">
      <c r="A18" s="82" t="s">
        <v>548</v>
      </c>
      <c r="B18" s="82">
        <v>593</v>
      </c>
      <c r="C18" s="82">
        <v>610</v>
      </c>
      <c r="F18" s="82">
        <v>352</v>
      </c>
      <c r="G18" s="82">
        <v>381</v>
      </c>
      <c r="J18" s="82">
        <v>0.59359190556492414</v>
      </c>
      <c r="K18" s="82">
        <v>0.62459016393442623</v>
      </c>
      <c r="N18" s="82">
        <v>0.60931005818786366</v>
      </c>
      <c r="O18" s="82">
        <v>0.62459016393442623</v>
      </c>
    </row>
    <row r="19" spans="1:15">
      <c r="A19" s="82" t="s">
        <v>549</v>
      </c>
      <c r="B19" s="82">
        <v>288</v>
      </c>
      <c r="C19" s="82">
        <v>248</v>
      </c>
      <c r="F19" s="82">
        <v>183</v>
      </c>
      <c r="G19" s="82">
        <v>166</v>
      </c>
      <c r="J19" s="82">
        <v>0.63541666666666663</v>
      </c>
      <c r="K19" s="82">
        <v>0.66935483870967738</v>
      </c>
      <c r="N19" s="82">
        <v>0.65111940298507465</v>
      </c>
      <c r="O19" s="82">
        <v>0.66935483870967738</v>
      </c>
    </row>
    <row r="20" spans="1:15">
      <c r="A20" s="82" t="s">
        <v>550</v>
      </c>
      <c r="D20" s="82">
        <v>289</v>
      </c>
      <c r="E20" s="82">
        <v>174</v>
      </c>
      <c r="H20" s="82">
        <v>170</v>
      </c>
      <c r="I20" s="82">
        <v>79</v>
      </c>
      <c r="L20" s="82">
        <v>0.58823529411764708</v>
      </c>
      <c r="M20" s="82">
        <v>0.45402298850574713</v>
      </c>
      <c r="N20" s="82">
        <v>0.58823529411764708</v>
      </c>
      <c r="O20" s="82">
        <v>0.53779697624190059</v>
      </c>
    </row>
    <row r="21" spans="1:15">
      <c r="A21" s="82" t="s">
        <v>551</v>
      </c>
      <c r="D21" s="82">
        <v>170</v>
      </c>
      <c r="E21" s="82">
        <v>167</v>
      </c>
      <c r="H21" s="82">
        <v>115</v>
      </c>
      <c r="I21" s="82">
        <v>100</v>
      </c>
      <c r="L21" s="82">
        <v>0.67647058823529416</v>
      </c>
      <c r="M21" s="82">
        <v>0.59880239520958078</v>
      </c>
      <c r="N21" s="82">
        <v>0.67647058823529416</v>
      </c>
      <c r="O21" s="82">
        <v>0.63798219584569738</v>
      </c>
    </row>
    <row r="22" spans="1:15">
      <c r="A22" s="82" t="s">
        <v>846</v>
      </c>
      <c r="C22" s="82">
        <v>167</v>
      </c>
      <c r="D22" s="82">
        <v>265</v>
      </c>
      <c r="E22" s="82">
        <v>331</v>
      </c>
      <c r="G22" s="82">
        <v>108</v>
      </c>
      <c r="H22" s="82">
        <v>152</v>
      </c>
      <c r="I22" s="82">
        <v>193</v>
      </c>
      <c r="K22" s="82">
        <v>0.6467065868263473</v>
      </c>
      <c r="L22" s="82">
        <v>0.57358490566037734</v>
      </c>
      <c r="M22" s="82">
        <v>0.58308157099697888</v>
      </c>
      <c r="N22" s="82">
        <v>0.60185185185185186</v>
      </c>
      <c r="O22" s="82">
        <v>0.59370904325032769</v>
      </c>
    </row>
    <row r="23" spans="1:15">
      <c r="A23" s="82" t="s">
        <v>552</v>
      </c>
      <c r="D23" s="82">
        <v>663</v>
      </c>
      <c r="E23" s="82">
        <v>585</v>
      </c>
      <c r="H23" s="82">
        <v>432</v>
      </c>
      <c r="I23" s="82">
        <v>359</v>
      </c>
      <c r="L23" s="82">
        <v>0.65158371040723984</v>
      </c>
      <c r="M23" s="82">
        <v>0.61367521367521372</v>
      </c>
      <c r="N23" s="82">
        <v>0.65158371040723984</v>
      </c>
      <c r="O23" s="82">
        <v>0.63381410256410253</v>
      </c>
    </row>
    <row r="24" spans="1:15">
      <c r="A24" s="82" t="s">
        <v>553</v>
      </c>
      <c r="D24" s="82">
        <v>352</v>
      </c>
      <c r="E24" s="82">
        <v>301</v>
      </c>
      <c r="H24" s="82">
        <v>225</v>
      </c>
      <c r="I24" s="82">
        <v>149</v>
      </c>
      <c r="L24" s="82">
        <v>0.63920454545454541</v>
      </c>
      <c r="M24" s="82">
        <v>0.49501661129568109</v>
      </c>
      <c r="N24" s="82">
        <v>0.63920454545454541</v>
      </c>
      <c r="O24" s="82">
        <v>0.57274119448698313</v>
      </c>
    </row>
    <row r="25" spans="1:15">
      <c r="A25" s="82" t="s">
        <v>179</v>
      </c>
      <c r="B25" s="82">
        <v>222</v>
      </c>
      <c r="C25" s="82">
        <v>209</v>
      </c>
      <c r="D25" s="82">
        <v>214</v>
      </c>
      <c r="E25" s="82">
        <v>147</v>
      </c>
      <c r="F25" s="82">
        <v>131</v>
      </c>
      <c r="G25" s="82">
        <v>120</v>
      </c>
      <c r="H25" s="82">
        <v>98</v>
      </c>
      <c r="I25" s="82">
        <v>83</v>
      </c>
      <c r="J25" s="82">
        <v>0.59009009009009006</v>
      </c>
      <c r="K25" s="82">
        <v>0.57416267942583732</v>
      </c>
      <c r="L25" s="82">
        <v>0.45794392523364486</v>
      </c>
      <c r="M25" s="82">
        <v>0.56462585034013602</v>
      </c>
      <c r="N25" s="82">
        <v>0.54108527131782946</v>
      </c>
      <c r="O25" s="82">
        <v>0.52807017543859647</v>
      </c>
    </row>
    <row r="26" spans="1:15">
      <c r="A26" s="82" t="s">
        <v>14</v>
      </c>
      <c r="B26" s="82">
        <v>458</v>
      </c>
      <c r="C26" s="82">
        <v>546</v>
      </c>
      <c r="D26" s="82">
        <v>592</v>
      </c>
      <c r="E26" s="82">
        <v>458</v>
      </c>
      <c r="F26" s="82">
        <v>234</v>
      </c>
      <c r="G26" s="82">
        <v>284</v>
      </c>
      <c r="H26" s="82">
        <v>292</v>
      </c>
      <c r="I26" s="82">
        <v>221</v>
      </c>
      <c r="J26" s="82">
        <v>0.51091703056768556</v>
      </c>
      <c r="K26" s="82">
        <v>0.52014652014652019</v>
      </c>
      <c r="L26" s="82">
        <v>0.49324324324324326</v>
      </c>
      <c r="M26" s="82">
        <v>0.48253275109170307</v>
      </c>
      <c r="N26" s="82">
        <v>0.50751879699248126</v>
      </c>
      <c r="O26" s="82">
        <v>0.49937343358395991</v>
      </c>
    </row>
    <row r="27" spans="1:15">
      <c r="A27" s="82" t="s">
        <v>43</v>
      </c>
      <c r="B27" s="82">
        <v>396</v>
      </c>
      <c r="C27" s="82">
        <v>419</v>
      </c>
      <c r="D27" s="82">
        <v>345</v>
      </c>
      <c r="E27" s="82">
        <v>334</v>
      </c>
      <c r="F27" s="82">
        <v>240</v>
      </c>
      <c r="G27" s="82">
        <v>261</v>
      </c>
      <c r="H27" s="82">
        <v>237</v>
      </c>
      <c r="I27" s="82">
        <v>217</v>
      </c>
      <c r="J27" s="82">
        <v>0.60606060606060608</v>
      </c>
      <c r="K27" s="82">
        <v>0.62291169451073991</v>
      </c>
      <c r="L27" s="82">
        <v>0.68695652173913047</v>
      </c>
      <c r="M27" s="82">
        <v>0.64970059880239517</v>
      </c>
      <c r="N27" s="82">
        <v>0.63620689655172413</v>
      </c>
      <c r="O27" s="82">
        <v>0.65118397085610202</v>
      </c>
    </row>
    <row r="28" spans="1:15">
      <c r="A28" s="82" t="s">
        <v>44</v>
      </c>
      <c r="C28" s="82">
        <v>902</v>
      </c>
      <c r="D28" s="82">
        <v>263</v>
      </c>
      <c r="E28" s="82">
        <v>148</v>
      </c>
      <c r="G28" s="82">
        <v>500</v>
      </c>
      <c r="H28" s="82">
        <v>161</v>
      </c>
      <c r="I28" s="82">
        <v>110</v>
      </c>
      <c r="K28" s="82">
        <v>0.55432372505543237</v>
      </c>
      <c r="L28" s="82">
        <v>0.61216730038022815</v>
      </c>
      <c r="M28" s="82">
        <v>0.7432432432432432</v>
      </c>
      <c r="N28" s="82">
        <v>0.567381974248927</v>
      </c>
      <c r="O28" s="82">
        <v>0.58720487433358726</v>
      </c>
    </row>
    <row r="29" spans="1:15">
      <c r="A29" s="82" t="s">
        <v>554</v>
      </c>
      <c r="B29" s="82">
        <v>89</v>
      </c>
      <c r="C29" s="82">
        <v>90</v>
      </c>
      <c r="D29" s="82">
        <v>147</v>
      </c>
      <c r="E29" s="82">
        <v>130</v>
      </c>
      <c r="F29" s="82">
        <v>53</v>
      </c>
      <c r="G29" s="82">
        <v>55</v>
      </c>
      <c r="H29" s="82">
        <v>74</v>
      </c>
      <c r="I29" s="82">
        <v>69</v>
      </c>
      <c r="J29" s="82">
        <v>0.5955056179775281</v>
      </c>
      <c r="K29" s="82">
        <v>0.61111111111111116</v>
      </c>
      <c r="L29" s="82">
        <v>0.50340136054421769</v>
      </c>
      <c r="M29" s="82">
        <v>0.53076923076923077</v>
      </c>
      <c r="N29" s="82">
        <v>0.55828220858895705</v>
      </c>
      <c r="O29" s="82">
        <v>0.53950953678474112</v>
      </c>
    </row>
    <row r="30" spans="1:15">
      <c r="A30" s="82" t="s">
        <v>555</v>
      </c>
      <c r="B30" s="82">
        <v>266</v>
      </c>
      <c r="C30" s="82">
        <v>333</v>
      </c>
      <c r="D30" s="82">
        <v>326</v>
      </c>
      <c r="E30" s="82">
        <v>308</v>
      </c>
      <c r="F30" s="82">
        <v>184</v>
      </c>
      <c r="G30" s="82">
        <v>239</v>
      </c>
      <c r="H30" s="82">
        <v>215</v>
      </c>
      <c r="I30" s="82">
        <v>209</v>
      </c>
      <c r="J30" s="82">
        <v>0.69172932330827064</v>
      </c>
      <c r="K30" s="82">
        <v>0.71771771771771775</v>
      </c>
      <c r="L30" s="82">
        <v>0.6595092024539877</v>
      </c>
      <c r="M30" s="82">
        <v>0.6785714285714286</v>
      </c>
      <c r="N30" s="82">
        <v>0.68972972972972968</v>
      </c>
      <c r="O30" s="82">
        <v>0.68562564632885215</v>
      </c>
    </row>
    <row r="31" spans="1:15">
      <c r="A31" s="82" t="s">
        <v>556</v>
      </c>
      <c r="B31" s="82">
        <v>347</v>
      </c>
      <c r="C31" s="82">
        <v>437</v>
      </c>
      <c r="D31" s="82">
        <v>379</v>
      </c>
      <c r="E31" s="82">
        <v>320</v>
      </c>
      <c r="F31" s="82">
        <v>155</v>
      </c>
      <c r="G31" s="82">
        <v>198</v>
      </c>
      <c r="H31" s="82">
        <v>183</v>
      </c>
      <c r="I31" s="82">
        <v>160</v>
      </c>
      <c r="J31" s="82">
        <v>0.44668587896253603</v>
      </c>
      <c r="K31" s="82">
        <v>0.45308924485125857</v>
      </c>
      <c r="L31" s="82">
        <v>0.48284960422163586</v>
      </c>
      <c r="M31" s="82">
        <v>0.5</v>
      </c>
      <c r="N31" s="82">
        <v>0.46087704213241615</v>
      </c>
      <c r="O31" s="82">
        <v>0.47623239436619719</v>
      </c>
    </row>
    <row r="32" spans="1:15">
      <c r="A32" s="82" t="s">
        <v>557</v>
      </c>
      <c r="B32" s="82">
        <v>41</v>
      </c>
      <c r="C32" s="82">
        <v>20</v>
      </c>
      <c r="D32" s="82">
        <v>56</v>
      </c>
      <c r="E32" s="82">
        <v>67</v>
      </c>
      <c r="F32" s="82">
        <v>16</v>
      </c>
      <c r="G32" s="82">
        <v>10</v>
      </c>
      <c r="H32" s="82">
        <v>33</v>
      </c>
      <c r="I32" s="82">
        <v>36</v>
      </c>
      <c r="J32" s="82">
        <v>0.3902439024390244</v>
      </c>
      <c r="K32" s="82">
        <v>0.5</v>
      </c>
      <c r="L32" s="82">
        <v>0.5892857142857143</v>
      </c>
      <c r="M32" s="82">
        <v>0.53731343283582089</v>
      </c>
      <c r="N32" s="82">
        <v>0.50427350427350426</v>
      </c>
      <c r="O32" s="82">
        <v>0.55244755244755239</v>
      </c>
    </row>
    <row r="33" spans="1:15">
      <c r="A33" s="82" t="s">
        <v>847</v>
      </c>
      <c r="C33" s="82">
        <v>6</v>
      </c>
      <c r="D33" s="82">
        <v>33</v>
      </c>
      <c r="E33" s="82">
        <v>66</v>
      </c>
      <c r="G33" s="82">
        <v>4</v>
      </c>
      <c r="H33" s="82">
        <v>21</v>
      </c>
      <c r="I33" s="82">
        <v>33</v>
      </c>
      <c r="K33" s="82">
        <v>0.66666666666666663</v>
      </c>
      <c r="L33" s="82">
        <v>0.63636363636363635</v>
      </c>
      <c r="M33" s="82">
        <v>0.5</v>
      </c>
      <c r="N33" s="82">
        <v>0.64102564102564108</v>
      </c>
      <c r="O33" s="82">
        <v>0.55238095238095242</v>
      </c>
    </row>
    <row r="34" spans="1:15">
      <c r="A34" s="82" t="s">
        <v>848</v>
      </c>
      <c r="C34" s="82">
        <v>490</v>
      </c>
      <c r="D34" s="82">
        <v>463</v>
      </c>
      <c r="E34" s="82">
        <v>947</v>
      </c>
      <c r="G34" s="82">
        <v>323</v>
      </c>
      <c r="H34" s="82">
        <v>293</v>
      </c>
      <c r="I34" s="82">
        <v>601</v>
      </c>
      <c r="K34" s="82">
        <v>0.65918367346938778</v>
      </c>
      <c r="L34" s="82">
        <v>0.63282937365010794</v>
      </c>
      <c r="M34" s="82">
        <v>0.63463569165786693</v>
      </c>
      <c r="N34" s="82">
        <v>0.64637985309548796</v>
      </c>
      <c r="O34" s="82">
        <v>0.64052631578947372</v>
      </c>
    </row>
    <row r="35" spans="1:15">
      <c r="A35" s="82" t="s">
        <v>849</v>
      </c>
      <c r="C35" s="82">
        <v>490</v>
      </c>
      <c r="D35" s="82">
        <v>480</v>
      </c>
      <c r="E35" s="82">
        <v>1024</v>
      </c>
      <c r="G35" s="82">
        <v>340</v>
      </c>
      <c r="H35" s="82">
        <v>322</v>
      </c>
      <c r="I35" s="82">
        <v>714</v>
      </c>
      <c r="K35" s="82">
        <v>0.69387755102040816</v>
      </c>
      <c r="L35" s="82">
        <v>0.67083333333333328</v>
      </c>
      <c r="M35" s="82">
        <v>0.697265625</v>
      </c>
      <c r="N35" s="82">
        <v>0.68247422680412373</v>
      </c>
      <c r="O35" s="82">
        <v>0.69007021063189566</v>
      </c>
    </row>
    <row r="36" spans="1:15">
      <c r="A36" s="82" t="s">
        <v>850</v>
      </c>
      <c r="C36" s="82">
        <v>529</v>
      </c>
      <c r="D36" s="82">
        <v>580</v>
      </c>
      <c r="E36" s="82">
        <v>1081</v>
      </c>
      <c r="G36" s="82">
        <v>398</v>
      </c>
      <c r="H36" s="82">
        <v>408</v>
      </c>
      <c r="I36" s="82">
        <v>752</v>
      </c>
      <c r="K36" s="82">
        <v>0.75236294896030242</v>
      </c>
      <c r="L36" s="82">
        <v>0.70344827586206893</v>
      </c>
      <c r="M36" s="82">
        <v>0.69565217391304346</v>
      </c>
      <c r="N36" s="82">
        <v>0.72678088367899008</v>
      </c>
      <c r="O36" s="82">
        <v>0.71141552511415529</v>
      </c>
    </row>
    <row r="37" spans="1:15">
      <c r="A37" s="82" t="s">
        <v>851</v>
      </c>
      <c r="C37" s="82">
        <v>1066</v>
      </c>
      <c r="D37" s="82">
        <v>1072</v>
      </c>
      <c r="E37" s="82">
        <v>2240</v>
      </c>
      <c r="G37" s="82">
        <v>681</v>
      </c>
      <c r="H37" s="82">
        <v>654</v>
      </c>
      <c r="I37" s="82">
        <v>1445</v>
      </c>
      <c r="K37" s="82">
        <v>0.63883677298311448</v>
      </c>
      <c r="L37" s="82">
        <v>0.6100746268656716</v>
      </c>
      <c r="M37" s="82">
        <v>0.6450892857142857</v>
      </c>
      <c r="N37" s="82">
        <v>0.62441534144059874</v>
      </c>
      <c r="O37" s="82">
        <v>0.63499314755596159</v>
      </c>
    </row>
    <row r="38" spans="1:15">
      <c r="A38" s="82" t="s">
        <v>558</v>
      </c>
      <c r="B38" s="82">
        <v>141</v>
      </c>
      <c r="C38" s="82">
        <v>194</v>
      </c>
      <c r="D38" s="82">
        <v>217</v>
      </c>
      <c r="E38" s="82">
        <v>393</v>
      </c>
      <c r="F38" s="82">
        <v>85</v>
      </c>
      <c r="G38" s="82">
        <v>105</v>
      </c>
      <c r="H38" s="82">
        <v>121</v>
      </c>
      <c r="I38" s="82">
        <v>187</v>
      </c>
      <c r="J38" s="82">
        <v>0.6028368794326241</v>
      </c>
      <c r="K38" s="82">
        <v>0.54123711340206182</v>
      </c>
      <c r="L38" s="82">
        <v>0.55760368663594473</v>
      </c>
      <c r="M38" s="82">
        <v>0.4758269720101781</v>
      </c>
      <c r="N38" s="82">
        <v>0.56340579710144922</v>
      </c>
      <c r="O38" s="82">
        <v>0.51368159203980102</v>
      </c>
    </row>
    <row r="39" spans="1:15">
      <c r="A39" s="82" t="s">
        <v>559</v>
      </c>
      <c r="B39" s="82">
        <v>134</v>
      </c>
      <c r="C39" s="82">
        <v>123</v>
      </c>
      <c r="D39" s="82">
        <v>161</v>
      </c>
      <c r="E39" s="82">
        <v>125</v>
      </c>
      <c r="F39" s="82">
        <v>67</v>
      </c>
      <c r="G39" s="82">
        <v>79</v>
      </c>
      <c r="H39" s="82">
        <v>96</v>
      </c>
      <c r="I39" s="82">
        <v>71</v>
      </c>
      <c r="J39" s="82">
        <v>0.5</v>
      </c>
      <c r="K39" s="82">
        <v>0.64227642276422769</v>
      </c>
      <c r="L39" s="82">
        <v>0.59627329192546585</v>
      </c>
      <c r="M39" s="82">
        <v>0.56799999999999995</v>
      </c>
      <c r="N39" s="82">
        <v>0.57894736842105265</v>
      </c>
      <c r="O39" s="82">
        <v>0.60146699266503667</v>
      </c>
    </row>
    <row r="40" spans="1:15">
      <c r="A40" s="82" t="s">
        <v>560</v>
      </c>
      <c r="B40" s="82">
        <v>270</v>
      </c>
      <c r="C40" s="82">
        <v>311</v>
      </c>
      <c r="D40" s="82">
        <v>385</v>
      </c>
      <c r="E40" s="82">
        <v>401</v>
      </c>
      <c r="F40" s="82">
        <v>138</v>
      </c>
      <c r="G40" s="82">
        <v>195</v>
      </c>
      <c r="H40" s="82">
        <v>247</v>
      </c>
      <c r="I40" s="82">
        <v>228</v>
      </c>
      <c r="J40" s="82">
        <v>0.51111111111111107</v>
      </c>
      <c r="K40" s="82">
        <v>0.62700964630225076</v>
      </c>
      <c r="L40" s="82">
        <v>0.64155844155844155</v>
      </c>
      <c r="M40" s="82">
        <v>0.5685785536159601</v>
      </c>
      <c r="N40" s="82">
        <v>0.60041407867494823</v>
      </c>
      <c r="O40" s="82">
        <v>0.61075660893345485</v>
      </c>
    </row>
    <row r="41" spans="1:15">
      <c r="A41" s="82" t="s">
        <v>561</v>
      </c>
      <c r="B41" s="82">
        <v>125</v>
      </c>
      <c r="C41" s="82">
        <v>144</v>
      </c>
      <c r="D41" s="82">
        <v>159</v>
      </c>
      <c r="E41" s="82">
        <v>304</v>
      </c>
      <c r="F41" s="82">
        <v>67</v>
      </c>
      <c r="G41" s="82">
        <v>70</v>
      </c>
      <c r="H41" s="82">
        <v>69</v>
      </c>
      <c r="I41" s="82">
        <v>143</v>
      </c>
      <c r="J41" s="82">
        <v>0.53600000000000003</v>
      </c>
      <c r="K41" s="82">
        <v>0.4861111111111111</v>
      </c>
      <c r="L41" s="82">
        <v>0.43396226415094341</v>
      </c>
      <c r="M41" s="82">
        <v>0.47039473684210525</v>
      </c>
      <c r="N41" s="82">
        <v>0.48130841121495327</v>
      </c>
      <c r="O41" s="82">
        <v>0.46457990115321252</v>
      </c>
    </row>
    <row r="42" spans="1:15">
      <c r="A42" s="82" t="s">
        <v>562</v>
      </c>
      <c r="B42" s="82">
        <v>170</v>
      </c>
      <c r="C42" s="82">
        <v>162</v>
      </c>
      <c r="D42" s="82">
        <v>202</v>
      </c>
      <c r="E42" s="82">
        <v>308</v>
      </c>
      <c r="F42" s="82">
        <v>109</v>
      </c>
      <c r="G42" s="82">
        <v>100</v>
      </c>
      <c r="H42" s="82">
        <v>108</v>
      </c>
      <c r="I42" s="82">
        <v>174</v>
      </c>
      <c r="J42" s="82">
        <v>0.64117647058823535</v>
      </c>
      <c r="K42" s="82">
        <v>0.61728395061728392</v>
      </c>
      <c r="L42" s="82">
        <v>0.53465346534653468</v>
      </c>
      <c r="M42" s="82">
        <v>0.56493506493506496</v>
      </c>
      <c r="N42" s="82">
        <v>0.59363295880149813</v>
      </c>
      <c r="O42" s="82">
        <v>0.56845238095238093</v>
      </c>
    </row>
    <row r="43" spans="1:15">
      <c r="A43" s="82" t="s">
        <v>563</v>
      </c>
      <c r="B43" s="82">
        <v>391</v>
      </c>
      <c r="C43" s="82">
        <v>377</v>
      </c>
      <c r="D43" s="82">
        <v>310</v>
      </c>
      <c r="E43" s="82">
        <v>294</v>
      </c>
      <c r="F43" s="82">
        <v>272</v>
      </c>
      <c r="G43" s="82">
        <v>249</v>
      </c>
      <c r="H43" s="82">
        <v>199</v>
      </c>
      <c r="I43" s="82">
        <v>195</v>
      </c>
      <c r="J43" s="82">
        <v>0.69565217391304346</v>
      </c>
      <c r="K43" s="82">
        <v>0.66047745358090182</v>
      </c>
      <c r="L43" s="82">
        <v>0.64193548387096777</v>
      </c>
      <c r="M43" s="82">
        <v>0.66326530612244894</v>
      </c>
      <c r="N43" s="82">
        <v>0.66790352504638217</v>
      </c>
      <c r="O43" s="82">
        <v>0.65545361875637109</v>
      </c>
    </row>
    <row r="44" spans="1:15">
      <c r="A44" s="82" t="s">
        <v>564</v>
      </c>
      <c r="B44" s="82">
        <v>198</v>
      </c>
      <c r="C44" s="82">
        <v>209</v>
      </c>
      <c r="D44" s="82">
        <v>226</v>
      </c>
      <c r="E44" s="82">
        <v>243</v>
      </c>
      <c r="F44" s="82">
        <v>126</v>
      </c>
      <c r="G44" s="82">
        <v>132</v>
      </c>
      <c r="H44" s="82">
        <v>137</v>
      </c>
      <c r="I44" s="82">
        <v>129</v>
      </c>
      <c r="J44" s="82">
        <v>0.63636363636363635</v>
      </c>
      <c r="K44" s="82">
        <v>0.63157894736842102</v>
      </c>
      <c r="L44" s="82">
        <v>0.60619469026548678</v>
      </c>
      <c r="M44" s="82">
        <v>0.53086419753086422</v>
      </c>
      <c r="N44" s="82">
        <v>0.62401263823064768</v>
      </c>
      <c r="O44" s="82">
        <v>0.58702064896755157</v>
      </c>
    </row>
    <row r="45" spans="1:15">
      <c r="A45" s="82" t="s">
        <v>565</v>
      </c>
      <c r="B45" s="82">
        <v>706</v>
      </c>
      <c r="C45" s="82">
        <v>179</v>
      </c>
      <c r="D45" s="82">
        <v>238</v>
      </c>
      <c r="E45" s="82">
        <v>213</v>
      </c>
      <c r="F45" s="82">
        <v>327</v>
      </c>
      <c r="G45" s="82">
        <v>97</v>
      </c>
      <c r="H45" s="82">
        <v>138</v>
      </c>
      <c r="I45" s="82">
        <v>136</v>
      </c>
      <c r="J45" s="82">
        <v>0.46317280453257792</v>
      </c>
      <c r="K45" s="82">
        <v>0.54189944134078216</v>
      </c>
      <c r="L45" s="82">
        <v>0.57983193277310929</v>
      </c>
      <c r="M45" s="82">
        <v>0.63849765258215962</v>
      </c>
      <c r="N45" s="82">
        <v>0.50044523597506674</v>
      </c>
      <c r="O45" s="82">
        <v>0.58888888888888891</v>
      </c>
    </row>
    <row r="46" spans="1:15">
      <c r="A46" s="82" t="s">
        <v>499</v>
      </c>
      <c r="B46" s="82">
        <v>610</v>
      </c>
      <c r="C46" s="82">
        <v>905</v>
      </c>
      <c r="D46" s="82">
        <v>866</v>
      </c>
      <c r="E46" s="82">
        <v>953</v>
      </c>
      <c r="F46" s="82">
        <v>444</v>
      </c>
      <c r="G46" s="82">
        <v>651</v>
      </c>
      <c r="H46" s="82">
        <v>621</v>
      </c>
      <c r="I46" s="82">
        <v>673</v>
      </c>
      <c r="J46" s="82">
        <v>0.72786885245901645</v>
      </c>
      <c r="K46" s="82">
        <v>0.7193370165745856</v>
      </c>
      <c r="L46" s="82">
        <v>0.71709006928406471</v>
      </c>
      <c r="M46" s="82">
        <v>0.70619097586568735</v>
      </c>
      <c r="N46" s="82">
        <v>0.72070558588828226</v>
      </c>
      <c r="O46" s="82">
        <v>0.71402349486049932</v>
      </c>
    </row>
    <row r="47" spans="1:15">
      <c r="A47" s="82" t="s">
        <v>566</v>
      </c>
      <c r="B47" s="82">
        <v>325</v>
      </c>
      <c r="C47" s="82">
        <v>471</v>
      </c>
      <c r="D47" s="82">
        <v>754</v>
      </c>
      <c r="E47" s="82">
        <v>745</v>
      </c>
      <c r="F47" s="82">
        <v>186</v>
      </c>
      <c r="G47" s="82">
        <v>277</v>
      </c>
      <c r="H47" s="82">
        <v>404</v>
      </c>
      <c r="I47" s="82">
        <v>394</v>
      </c>
      <c r="J47" s="82">
        <v>0.5723076923076923</v>
      </c>
      <c r="K47" s="82">
        <v>0.58811040339702758</v>
      </c>
      <c r="L47" s="82">
        <v>0.53580901856763929</v>
      </c>
      <c r="M47" s="82">
        <v>0.5288590604026846</v>
      </c>
      <c r="N47" s="82">
        <v>0.55935483870967739</v>
      </c>
      <c r="O47" s="82">
        <v>0.54568527918781728</v>
      </c>
    </row>
    <row r="48" spans="1:15">
      <c r="A48" s="82" t="s">
        <v>500</v>
      </c>
      <c r="B48" s="82">
        <v>279</v>
      </c>
      <c r="C48" s="82">
        <v>273</v>
      </c>
      <c r="D48" s="82">
        <v>399</v>
      </c>
      <c r="E48" s="82">
        <v>319</v>
      </c>
      <c r="F48" s="82">
        <v>121</v>
      </c>
      <c r="G48" s="82">
        <v>128</v>
      </c>
      <c r="H48" s="82">
        <v>193</v>
      </c>
      <c r="I48" s="82">
        <v>150</v>
      </c>
      <c r="J48" s="82">
        <v>0.43369175627240142</v>
      </c>
      <c r="K48" s="82">
        <v>0.46886446886446886</v>
      </c>
      <c r="L48" s="82">
        <v>0.48370927318295737</v>
      </c>
      <c r="M48" s="82">
        <v>0.47021943573667713</v>
      </c>
      <c r="N48" s="82">
        <v>0.4647739221871714</v>
      </c>
      <c r="O48" s="82">
        <v>0.47527749747729564</v>
      </c>
    </row>
    <row r="49" spans="1:15">
      <c r="A49" s="82" t="s">
        <v>567</v>
      </c>
      <c r="B49" s="82">
        <v>242</v>
      </c>
      <c r="C49" s="82">
        <v>310</v>
      </c>
      <c r="D49" s="82">
        <v>369</v>
      </c>
      <c r="E49" s="82">
        <v>318</v>
      </c>
      <c r="F49" s="82">
        <v>120</v>
      </c>
      <c r="G49" s="82">
        <v>147</v>
      </c>
      <c r="H49" s="82">
        <v>160</v>
      </c>
      <c r="I49" s="82">
        <v>157</v>
      </c>
      <c r="J49" s="82">
        <v>0.49586776859504134</v>
      </c>
      <c r="K49" s="82">
        <v>0.47419354838709676</v>
      </c>
      <c r="L49" s="82">
        <v>0.43360433604336046</v>
      </c>
      <c r="M49" s="82">
        <v>0.49371069182389937</v>
      </c>
      <c r="N49" s="82">
        <v>0.46362649294245384</v>
      </c>
      <c r="O49" s="82">
        <v>0.46539618856569709</v>
      </c>
    </row>
    <row r="50" spans="1:15">
      <c r="A50" s="82" t="s">
        <v>249</v>
      </c>
      <c r="D50" s="82">
        <v>2524</v>
      </c>
      <c r="E50" s="82">
        <v>2299</v>
      </c>
      <c r="H50" s="82">
        <v>1567</v>
      </c>
      <c r="I50" s="82">
        <v>1546</v>
      </c>
      <c r="L50" s="82">
        <v>0.62083993660855785</v>
      </c>
      <c r="M50" s="82">
        <v>0.67246628969117006</v>
      </c>
      <c r="N50" s="82">
        <v>0.62083993660855785</v>
      </c>
      <c r="O50" s="82">
        <v>0.64544889073190959</v>
      </c>
    </row>
    <row r="51" spans="1:15">
      <c r="A51" s="82" t="s">
        <v>254</v>
      </c>
      <c r="B51" s="82">
        <v>1237</v>
      </c>
      <c r="C51" s="82">
        <v>1249</v>
      </c>
      <c r="D51" s="82">
        <v>1281</v>
      </c>
      <c r="E51" s="82">
        <v>1379</v>
      </c>
      <c r="F51" s="82">
        <v>734</v>
      </c>
      <c r="G51" s="82">
        <v>770</v>
      </c>
      <c r="H51" s="82">
        <v>829</v>
      </c>
      <c r="I51" s="82">
        <v>828</v>
      </c>
      <c r="J51" s="82">
        <v>0.59337105901374287</v>
      </c>
      <c r="K51" s="82">
        <v>0.61649319455564455</v>
      </c>
      <c r="L51" s="82">
        <v>0.64715066354410622</v>
      </c>
      <c r="M51" s="82">
        <v>0.60043509789702687</v>
      </c>
      <c r="N51" s="82">
        <v>0.61932572338731084</v>
      </c>
      <c r="O51" s="82">
        <v>0.62087490406753643</v>
      </c>
    </row>
    <row r="52" spans="1:15">
      <c r="A52" s="82" t="s">
        <v>568</v>
      </c>
      <c r="B52" s="82">
        <v>191</v>
      </c>
      <c r="C52" s="82">
        <v>118</v>
      </c>
      <c r="D52" s="82">
        <v>161</v>
      </c>
      <c r="E52" s="82">
        <v>148</v>
      </c>
      <c r="F52" s="82">
        <v>133</v>
      </c>
      <c r="G52" s="82">
        <v>83</v>
      </c>
      <c r="H52" s="82">
        <v>110</v>
      </c>
      <c r="I52" s="82">
        <v>104</v>
      </c>
      <c r="J52" s="82">
        <v>0.69633507853403143</v>
      </c>
      <c r="K52" s="82">
        <v>0.70338983050847459</v>
      </c>
      <c r="L52" s="82">
        <v>0.68322981366459623</v>
      </c>
      <c r="M52" s="82">
        <v>0.70270270270270274</v>
      </c>
      <c r="N52" s="82">
        <v>0.69361702127659575</v>
      </c>
      <c r="O52" s="82">
        <v>0.6955503512880562</v>
      </c>
    </row>
    <row r="53" spans="1:15">
      <c r="A53" s="82" t="s">
        <v>273</v>
      </c>
      <c r="B53" s="82">
        <v>908</v>
      </c>
      <c r="C53" s="82">
        <v>1130</v>
      </c>
      <c r="D53" s="82">
        <v>1279</v>
      </c>
      <c r="E53" s="82">
        <v>1676</v>
      </c>
      <c r="F53" s="82">
        <v>527</v>
      </c>
      <c r="G53" s="82">
        <v>680</v>
      </c>
      <c r="H53" s="82">
        <v>794</v>
      </c>
      <c r="I53" s="82">
        <v>775</v>
      </c>
      <c r="J53" s="82">
        <v>0.58039647577092512</v>
      </c>
      <c r="K53" s="82">
        <v>0.60176991150442483</v>
      </c>
      <c r="L53" s="82">
        <v>0.6207974980453479</v>
      </c>
      <c r="M53" s="82">
        <v>0.46241050119331745</v>
      </c>
      <c r="N53" s="82">
        <v>0.60325595417545974</v>
      </c>
      <c r="O53" s="82">
        <v>0.55055079559363529</v>
      </c>
    </row>
    <row r="54" spans="1:15">
      <c r="A54" s="82" t="s">
        <v>569</v>
      </c>
      <c r="B54" s="82">
        <v>0</v>
      </c>
      <c r="C54" s="82">
        <v>0</v>
      </c>
      <c r="D54" s="82">
        <v>0</v>
      </c>
      <c r="E54" s="82">
        <v>0</v>
      </c>
      <c r="F54" s="82">
        <v>0</v>
      </c>
      <c r="G54" s="82">
        <v>0</v>
      </c>
      <c r="H54" s="82">
        <v>0</v>
      </c>
      <c r="I54" s="82">
        <v>0</v>
      </c>
    </row>
    <row r="55" spans="1:15">
      <c r="A55" s="82" t="s">
        <v>62</v>
      </c>
      <c r="D55" s="82">
        <v>1937</v>
      </c>
      <c r="E55" s="82">
        <v>2025</v>
      </c>
      <c r="H55" s="82">
        <v>1371</v>
      </c>
      <c r="I55" s="82">
        <v>1453</v>
      </c>
      <c r="L55" s="82">
        <v>0.70779556014455347</v>
      </c>
      <c r="M55" s="82">
        <v>0.71753086419753087</v>
      </c>
      <c r="N55" s="82">
        <v>0.70779556014455347</v>
      </c>
      <c r="O55" s="82">
        <v>0.71277132761231698</v>
      </c>
    </row>
    <row r="56" spans="1:15">
      <c r="A56" s="82" t="s">
        <v>570</v>
      </c>
      <c r="C56" s="82">
        <v>49</v>
      </c>
      <c r="D56" s="82">
        <v>109</v>
      </c>
      <c r="E56" s="82">
        <v>214</v>
      </c>
      <c r="G56" s="82">
        <v>27</v>
      </c>
      <c r="H56" s="82">
        <v>67</v>
      </c>
      <c r="I56" s="82">
        <v>128</v>
      </c>
      <c r="K56" s="82">
        <v>0.55102040816326525</v>
      </c>
      <c r="L56" s="82">
        <v>0.61467889908256879</v>
      </c>
      <c r="M56" s="82">
        <v>0.59813084112149528</v>
      </c>
      <c r="N56" s="82">
        <v>0.59493670886075944</v>
      </c>
      <c r="O56" s="82">
        <v>0.59677419354838712</v>
      </c>
    </row>
    <row r="57" spans="1:15">
      <c r="A57" s="82" t="s">
        <v>63</v>
      </c>
      <c r="B57" s="82">
        <v>814</v>
      </c>
      <c r="C57" s="82">
        <v>620</v>
      </c>
      <c r="D57" s="82">
        <v>666</v>
      </c>
      <c r="E57" s="82">
        <v>768</v>
      </c>
      <c r="F57" s="82">
        <v>505</v>
      </c>
      <c r="G57" s="82">
        <v>406</v>
      </c>
      <c r="H57" s="82">
        <v>429</v>
      </c>
      <c r="I57" s="82">
        <v>479</v>
      </c>
      <c r="J57" s="82">
        <v>0.62039312039312045</v>
      </c>
      <c r="K57" s="82">
        <v>0.65483870967741931</v>
      </c>
      <c r="L57" s="82">
        <v>0.64414414414414412</v>
      </c>
      <c r="M57" s="82">
        <v>0.62369791666666663</v>
      </c>
      <c r="N57" s="82">
        <v>0.63809523809523805</v>
      </c>
      <c r="O57" s="82">
        <v>0.63972736124634855</v>
      </c>
    </row>
    <row r="58" spans="1:15">
      <c r="A58" s="82" t="s">
        <v>571</v>
      </c>
      <c r="B58" s="82">
        <v>506</v>
      </c>
      <c r="C58" s="82">
        <v>560</v>
      </c>
      <c r="D58" s="82">
        <v>587</v>
      </c>
      <c r="E58" s="82">
        <v>562</v>
      </c>
      <c r="F58" s="82">
        <v>248</v>
      </c>
      <c r="G58" s="82">
        <v>281</v>
      </c>
      <c r="H58" s="82">
        <v>253</v>
      </c>
      <c r="I58" s="82">
        <v>238</v>
      </c>
      <c r="J58" s="82">
        <v>0.49011857707509882</v>
      </c>
      <c r="K58" s="82">
        <v>0.50178571428571428</v>
      </c>
      <c r="L58" s="82">
        <v>0.43100511073253833</v>
      </c>
      <c r="M58" s="82">
        <v>0.42348754448398579</v>
      </c>
      <c r="N58" s="82">
        <v>0.47307924984875982</v>
      </c>
      <c r="O58" s="82">
        <v>0.45172615564657692</v>
      </c>
    </row>
    <row r="59" spans="1:15">
      <c r="A59" s="82" t="s">
        <v>572</v>
      </c>
      <c r="B59" s="82">
        <v>831</v>
      </c>
      <c r="C59" s="82">
        <v>699</v>
      </c>
      <c r="D59" s="82">
        <v>722</v>
      </c>
      <c r="E59" s="82">
        <v>824</v>
      </c>
      <c r="F59" s="82">
        <v>479</v>
      </c>
      <c r="G59" s="82">
        <v>426</v>
      </c>
      <c r="H59" s="82">
        <v>428</v>
      </c>
      <c r="I59" s="82">
        <v>491</v>
      </c>
      <c r="J59" s="82">
        <v>0.57641395908543924</v>
      </c>
      <c r="K59" s="82">
        <v>0.6094420600858369</v>
      </c>
      <c r="L59" s="82">
        <v>0.59279778393351801</v>
      </c>
      <c r="M59" s="82">
        <v>0.595873786407767</v>
      </c>
      <c r="N59" s="82">
        <v>0.59191829484902314</v>
      </c>
      <c r="O59" s="82">
        <v>0.59910913140311806</v>
      </c>
    </row>
    <row r="60" spans="1:15">
      <c r="A60" s="82" t="s">
        <v>573</v>
      </c>
      <c r="B60" s="82">
        <v>136</v>
      </c>
      <c r="C60" s="82">
        <v>178</v>
      </c>
      <c r="D60" s="82">
        <v>186</v>
      </c>
      <c r="E60" s="82">
        <v>191</v>
      </c>
      <c r="F60" s="82">
        <v>75</v>
      </c>
      <c r="G60" s="82">
        <v>93</v>
      </c>
      <c r="H60" s="82">
        <v>98</v>
      </c>
      <c r="I60" s="82">
        <v>92</v>
      </c>
      <c r="J60" s="82">
        <v>0.55147058823529416</v>
      </c>
      <c r="K60" s="82">
        <v>0.52247191011235961</v>
      </c>
      <c r="L60" s="82">
        <v>0.5268817204301075</v>
      </c>
      <c r="M60" s="82">
        <v>0.48167539267015708</v>
      </c>
      <c r="N60" s="82">
        <v>0.53200000000000003</v>
      </c>
      <c r="O60" s="82">
        <v>0.50990990990990992</v>
      </c>
    </row>
    <row r="61" spans="1:15">
      <c r="A61" s="82" t="s">
        <v>574</v>
      </c>
      <c r="B61" s="82">
        <v>110</v>
      </c>
      <c r="C61" s="82">
        <v>91</v>
      </c>
      <c r="D61" s="82">
        <v>125</v>
      </c>
      <c r="E61" s="82">
        <v>125</v>
      </c>
      <c r="F61" s="82">
        <v>72</v>
      </c>
      <c r="G61" s="82">
        <v>69</v>
      </c>
      <c r="H61" s="82">
        <v>105</v>
      </c>
      <c r="I61" s="82">
        <v>77</v>
      </c>
      <c r="J61" s="82">
        <v>0.65454545454545454</v>
      </c>
      <c r="K61" s="82">
        <v>0.75824175824175821</v>
      </c>
      <c r="L61" s="82">
        <v>0.84</v>
      </c>
      <c r="M61" s="82">
        <v>0.61599999999999999</v>
      </c>
      <c r="N61" s="82">
        <v>0.754601226993865</v>
      </c>
      <c r="O61" s="82">
        <v>0.73607038123167157</v>
      </c>
    </row>
    <row r="62" spans="1:15">
      <c r="A62" s="82" t="s">
        <v>575</v>
      </c>
      <c r="B62" s="82">
        <v>207</v>
      </c>
      <c r="C62" s="82">
        <v>193</v>
      </c>
      <c r="D62" s="82">
        <v>170</v>
      </c>
      <c r="E62" s="82">
        <v>193</v>
      </c>
      <c r="F62" s="82">
        <v>120</v>
      </c>
      <c r="G62" s="82">
        <v>129</v>
      </c>
      <c r="H62" s="82">
        <v>109</v>
      </c>
      <c r="I62" s="82">
        <v>122</v>
      </c>
      <c r="J62" s="82">
        <v>0.57971014492753625</v>
      </c>
      <c r="K62" s="82">
        <v>0.66839378238341973</v>
      </c>
      <c r="L62" s="82">
        <v>0.64117647058823535</v>
      </c>
      <c r="M62" s="82">
        <v>0.63212435233160624</v>
      </c>
      <c r="N62" s="82">
        <v>0.62807017543859645</v>
      </c>
      <c r="O62" s="82">
        <v>0.64748201438848918</v>
      </c>
    </row>
    <row r="63" spans="1:15">
      <c r="A63" s="82" t="s">
        <v>326</v>
      </c>
      <c r="B63" s="82">
        <v>105</v>
      </c>
      <c r="C63" s="82">
        <v>107</v>
      </c>
      <c r="D63" s="82">
        <v>140</v>
      </c>
      <c r="E63" s="82">
        <v>144</v>
      </c>
      <c r="F63" s="82">
        <v>32</v>
      </c>
      <c r="G63" s="82">
        <v>45</v>
      </c>
      <c r="H63" s="82">
        <v>52</v>
      </c>
      <c r="I63" s="82">
        <v>58</v>
      </c>
      <c r="J63" s="82">
        <v>0.30476190476190479</v>
      </c>
      <c r="K63" s="82">
        <v>0.42056074766355139</v>
      </c>
      <c r="L63" s="82">
        <v>0.37142857142857144</v>
      </c>
      <c r="M63" s="82">
        <v>0.40277777777777779</v>
      </c>
      <c r="N63" s="82">
        <v>0.36647727272727271</v>
      </c>
      <c r="O63" s="82">
        <v>0.39641943734015345</v>
      </c>
    </row>
    <row r="64" spans="1:15">
      <c r="A64" s="82" t="s">
        <v>576</v>
      </c>
      <c r="B64" s="82">
        <v>851</v>
      </c>
      <c r="C64" s="82">
        <v>824</v>
      </c>
      <c r="D64" s="82">
        <v>1199</v>
      </c>
      <c r="E64" s="82">
        <v>1427</v>
      </c>
      <c r="F64" s="82">
        <v>430</v>
      </c>
      <c r="G64" s="82">
        <v>496</v>
      </c>
      <c r="H64" s="82">
        <v>778</v>
      </c>
      <c r="I64" s="82">
        <v>889</v>
      </c>
      <c r="J64" s="82">
        <v>0.50528789659224438</v>
      </c>
      <c r="K64" s="82">
        <v>0.60194174757281549</v>
      </c>
      <c r="L64" s="82">
        <v>0.64887406171809836</v>
      </c>
      <c r="M64" s="82">
        <v>0.62298528381219342</v>
      </c>
      <c r="N64" s="82">
        <v>0.59290187891440504</v>
      </c>
      <c r="O64" s="82">
        <v>0.62695652173913041</v>
      </c>
    </row>
    <row r="65" spans="1:15">
      <c r="A65" s="82" t="s">
        <v>577</v>
      </c>
      <c r="B65" s="82">
        <v>654</v>
      </c>
      <c r="C65" s="82">
        <v>653</v>
      </c>
      <c r="D65" s="82">
        <v>663</v>
      </c>
      <c r="E65" s="82">
        <v>677</v>
      </c>
      <c r="F65" s="82">
        <v>427</v>
      </c>
      <c r="G65" s="82">
        <v>436</v>
      </c>
      <c r="H65" s="82">
        <v>449</v>
      </c>
      <c r="I65" s="82">
        <v>460</v>
      </c>
      <c r="J65" s="82">
        <v>0.65290519877675846</v>
      </c>
      <c r="K65" s="82">
        <v>0.66768759571209801</v>
      </c>
      <c r="L65" s="82">
        <v>0.6772247360482655</v>
      </c>
      <c r="M65" s="82">
        <v>0.67946824224519942</v>
      </c>
      <c r="N65" s="82">
        <v>0.66598984771573599</v>
      </c>
      <c r="O65" s="82">
        <v>0.67486201705970894</v>
      </c>
    </row>
    <row r="66" spans="1:15">
      <c r="A66" s="82" t="s">
        <v>90</v>
      </c>
      <c r="B66" s="82">
        <v>1315</v>
      </c>
      <c r="C66" s="82">
        <v>1274</v>
      </c>
      <c r="D66" s="82">
        <v>1362</v>
      </c>
      <c r="E66" s="82">
        <v>1284</v>
      </c>
      <c r="F66" s="82">
        <v>814</v>
      </c>
      <c r="G66" s="82">
        <v>916</v>
      </c>
      <c r="H66" s="82">
        <v>994</v>
      </c>
      <c r="I66" s="82">
        <v>910</v>
      </c>
      <c r="J66" s="82">
        <v>0.61901140684410649</v>
      </c>
      <c r="K66" s="82">
        <v>0.7189952904238619</v>
      </c>
      <c r="L66" s="82">
        <v>0.72980910425844348</v>
      </c>
      <c r="M66" s="82">
        <v>0.70872274143302183</v>
      </c>
      <c r="N66" s="82">
        <v>0.68944570994684895</v>
      </c>
      <c r="O66" s="82">
        <v>0.71938775510204078</v>
      </c>
    </row>
    <row r="67" spans="1:15">
      <c r="A67" s="82" t="s">
        <v>578</v>
      </c>
      <c r="B67" s="82">
        <v>540</v>
      </c>
      <c r="C67" s="82">
        <v>526</v>
      </c>
      <c r="D67" s="82">
        <v>140</v>
      </c>
      <c r="E67" s="82">
        <v>18</v>
      </c>
      <c r="F67" s="82">
        <v>285</v>
      </c>
      <c r="G67" s="82">
        <v>299</v>
      </c>
      <c r="H67" s="82">
        <v>86</v>
      </c>
      <c r="I67" s="82">
        <v>12</v>
      </c>
      <c r="J67" s="82">
        <v>0.52777777777777779</v>
      </c>
      <c r="K67" s="82">
        <v>0.5684410646387833</v>
      </c>
      <c r="L67" s="82">
        <v>0.61428571428571432</v>
      </c>
      <c r="M67" s="82">
        <v>0.66666666666666663</v>
      </c>
      <c r="N67" s="82">
        <v>0.55555555555555558</v>
      </c>
      <c r="O67" s="82">
        <v>0.58040935672514615</v>
      </c>
    </row>
    <row r="68" spans="1:15">
      <c r="A68" s="82" t="s">
        <v>390</v>
      </c>
      <c r="B68" s="82">
        <v>2416</v>
      </c>
      <c r="C68" s="82">
        <v>2582</v>
      </c>
      <c r="D68" s="82">
        <v>2565</v>
      </c>
      <c r="E68" s="82">
        <v>2485</v>
      </c>
      <c r="F68" s="82">
        <v>1740</v>
      </c>
      <c r="G68" s="82">
        <v>1902</v>
      </c>
      <c r="H68" s="82">
        <v>1890</v>
      </c>
      <c r="I68" s="82">
        <v>1817</v>
      </c>
      <c r="J68" s="82">
        <v>0.7201986754966887</v>
      </c>
      <c r="K68" s="82">
        <v>0.73663826491092177</v>
      </c>
      <c r="L68" s="82">
        <v>0.73684210526315785</v>
      </c>
      <c r="M68" s="82">
        <v>0.7311871227364185</v>
      </c>
      <c r="N68" s="82">
        <v>0.73145577151923835</v>
      </c>
      <c r="O68" s="82">
        <v>0.73493186582809222</v>
      </c>
    </row>
    <row r="69" spans="1:15">
      <c r="A69" s="82" t="s">
        <v>579</v>
      </c>
      <c r="B69" s="82">
        <v>277</v>
      </c>
      <c r="C69" s="82">
        <v>234</v>
      </c>
      <c r="D69" s="82">
        <v>229</v>
      </c>
      <c r="E69" s="82">
        <v>221</v>
      </c>
      <c r="F69" s="82">
        <v>119</v>
      </c>
      <c r="G69" s="82">
        <v>98</v>
      </c>
      <c r="H69" s="82">
        <v>118</v>
      </c>
      <c r="I69" s="82">
        <v>110</v>
      </c>
      <c r="J69" s="82">
        <v>0.4296028880866426</v>
      </c>
      <c r="K69" s="82">
        <v>0.41880341880341881</v>
      </c>
      <c r="L69" s="82">
        <v>0.51528384279475981</v>
      </c>
      <c r="M69" s="82">
        <v>0.49773755656108598</v>
      </c>
      <c r="N69" s="82">
        <v>0.45270270270270269</v>
      </c>
      <c r="O69" s="82">
        <v>0.47660818713450293</v>
      </c>
    </row>
    <row r="70" spans="1:15">
      <c r="A70" s="82" t="s">
        <v>395</v>
      </c>
      <c r="B70" s="82">
        <v>1921</v>
      </c>
      <c r="C70" s="82">
        <v>1982</v>
      </c>
      <c r="D70" s="82">
        <v>2568</v>
      </c>
      <c r="E70" s="82">
        <v>2339</v>
      </c>
      <c r="F70" s="82">
        <v>1379</v>
      </c>
      <c r="G70" s="82">
        <v>1383</v>
      </c>
      <c r="H70" s="82">
        <v>1751</v>
      </c>
      <c r="I70" s="82">
        <v>1523</v>
      </c>
      <c r="J70" s="82">
        <v>0.71785528370640295</v>
      </c>
      <c r="K70" s="82">
        <v>0.69778002018163476</v>
      </c>
      <c r="L70" s="82">
        <v>0.68185358255451711</v>
      </c>
      <c r="M70" s="82">
        <v>0.65113296280461741</v>
      </c>
      <c r="N70" s="82">
        <v>0.69741925513830938</v>
      </c>
      <c r="O70" s="82">
        <v>0.67600522572216581</v>
      </c>
    </row>
  </sheetData>
  <pageMargins left="0.75" right="0.75" top="1" bottom="1" header="0.5" footer="0.5"/>
  <headerFooter alignWithMargins="0">
    <oddHeader>&amp;A</oddHeader>
    <oddFooter>Page &amp;P</oddFooter>
  </headerFooter>
</worksheet>
</file>

<file path=xl/worksheets/sheet56.xml><?xml version="1.0" encoding="utf-8"?>
<worksheet xmlns="http://schemas.openxmlformats.org/spreadsheetml/2006/main" xmlns:r="http://schemas.openxmlformats.org/officeDocument/2006/relationships">
  <dimension ref="A1:M67"/>
  <sheetViews>
    <sheetView workbookViewId="0">
      <selection activeCell="E1" sqref="E1"/>
    </sheetView>
  </sheetViews>
  <sheetFormatPr defaultRowHeight="15"/>
  <cols>
    <col min="1" max="16384" width="9.140625" style="82"/>
  </cols>
  <sheetData>
    <row r="1" spans="1:13">
      <c r="A1" s="82" t="s">
        <v>94</v>
      </c>
      <c r="B1" s="82" t="s">
        <v>402</v>
      </c>
      <c r="C1" s="82" t="s">
        <v>403</v>
      </c>
      <c r="D1" s="82" t="s">
        <v>404</v>
      </c>
      <c r="E1" s="82" t="s">
        <v>818</v>
      </c>
      <c r="F1" s="82" t="s">
        <v>405</v>
      </c>
      <c r="G1" s="82" t="s">
        <v>406</v>
      </c>
      <c r="H1" s="82" t="s">
        <v>407</v>
      </c>
      <c r="I1" s="82" t="s">
        <v>819</v>
      </c>
      <c r="J1" s="82" t="s">
        <v>408</v>
      </c>
      <c r="K1" s="82" t="s">
        <v>409</v>
      </c>
      <c r="L1" s="82" t="s">
        <v>410</v>
      </c>
      <c r="M1" s="82" t="s">
        <v>820</v>
      </c>
    </row>
    <row r="2" spans="1:13">
      <c r="A2" s="82" t="s">
        <v>537</v>
      </c>
      <c r="B2" s="82">
        <v>734</v>
      </c>
      <c r="C2" s="82">
        <v>714</v>
      </c>
      <c r="D2" s="82">
        <v>765</v>
      </c>
      <c r="E2" s="82">
        <v>825</v>
      </c>
      <c r="F2" s="82">
        <v>770.5</v>
      </c>
      <c r="G2" s="82">
        <v>755.5</v>
      </c>
      <c r="H2" s="82">
        <v>815</v>
      </c>
      <c r="I2" s="82">
        <v>891.5</v>
      </c>
      <c r="J2" s="82">
        <v>73</v>
      </c>
      <c r="K2" s="82">
        <v>83</v>
      </c>
      <c r="L2" s="82">
        <v>100</v>
      </c>
      <c r="M2" s="82">
        <v>133</v>
      </c>
    </row>
    <row r="3" spans="1:13">
      <c r="A3" s="82" t="s">
        <v>538</v>
      </c>
      <c r="B3" s="82">
        <v>727</v>
      </c>
      <c r="C3" s="82">
        <v>837</v>
      </c>
      <c r="D3" s="82">
        <v>964</v>
      </c>
      <c r="E3" s="82">
        <v>995</v>
      </c>
      <c r="F3" s="82">
        <v>748.5</v>
      </c>
      <c r="G3" s="82">
        <v>882</v>
      </c>
      <c r="H3" s="82">
        <v>1070</v>
      </c>
      <c r="I3" s="82">
        <v>1114.5</v>
      </c>
      <c r="J3" s="82">
        <v>43</v>
      </c>
      <c r="K3" s="82">
        <v>90</v>
      </c>
      <c r="L3" s="82">
        <v>212</v>
      </c>
      <c r="M3" s="82">
        <v>239</v>
      </c>
    </row>
    <row r="4" spans="1:13">
      <c r="A4" s="82" t="s">
        <v>539</v>
      </c>
      <c r="B4" s="82">
        <v>791</v>
      </c>
      <c r="C4" s="82">
        <v>856</v>
      </c>
      <c r="D4" s="82">
        <v>836</v>
      </c>
      <c r="E4" s="82">
        <v>853</v>
      </c>
      <c r="F4" s="82">
        <v>828</v>
      </c>
      <c r="G4" s="82">
        <v>902</v>
      </c>
      <c r="H4" s="82">
        <v>893.5</v>
      </c>
      <c r="I4" s="82">
        <v>919</v>
      </c>
      <c r="J4" s="82">
        <v>74</v>
      </c>
      <c r="K4" s="82">
        <v>92</v>
      </c>
      <c r="L4" s="82">
        <v>115</v>
      </c>
      <c r="M4" s="82">
        <v>132</v>
      </c>
    </row>
    <row r="5" spans="1:13">
      <c r="A5" s="82" t="s">
        <v>540</v>
      </c>
      <c r="B5" s="82">
        <v>478</v>
      </c>
      <c r="C5" s="82">
        <v>484</v>
      </c>
      <c r="D5" s="82">
        <v>506</v>
      </c>
      <c r="E5" s="82">
        <v>502</v>
      </c>
      <c r="F5" s="82">
        <v>525</v>
      </c>
      <c r="G5" s="82">
        <v>520</v>
      </c>
      <c r="H5" s="82">
        <v>540.5</v>
      </c>
      <c r="I5" s="82">
        <v>532.5</v>
      </c>
      <c r="J5" s="82">
        <v>94</v>
      </c>
      <c r="K5" s="82">
        <v>72</v>
      </c>
      <c r="L5" s="82">
        <v>69</v>
      </c>
      <c r="M5" s="82">
        <v>61</v>
      </c>
    </row>
    <row r="6" spans="1:13">
      <c r="A6" s="82" t="s">
        <v>494</v>
      </c>
      <c r="B6" s="82">
        <v>199</v>
      </c>
      <c r="C6" s="82">
        <v>197</v>
      </c>
      <c r="D6" s="82">
        <v>223</v>
      </c>
      <c r="E6" s="82">
        <v>203</v>
      </c>
      <c r="F6" s="82">
        <v>206.5</v>
      </c>
      <c r="G6" s="82">
        <v>203.5</v>
      </c>
      <c r="H6" s="82">
        <v>233</v>
      </c>
      <c r="I6" s="82">
        <v>217.5</v>
      </c>
      <c r="J6" s="82">
        <v>15</v>
      </c>
      <c r="K6" s="82">
        <v>13</v>
      </c>
      <c r="L6" s="82">
        <v>20</v>
      </c>
      <c r="M6" s="82">
        <v>29</v>
      </c>
    </row>
    <row r="7" spans="1:13">
      <c r="A7" s="82" t="s">
        <v>541</v>
      </c>
      <c r="B7" s="82">
        <v>556</v>
      </c>
      <c r="C7" s="82">
        <v>645</v>
      </c>
      <c r="D7" s="82">
        <v>658</v>
      </c>
      <c r="E7" s="82">
        <v>685</v>
      </c>
      <c r="F7" s="82">
        <v>562.5</v>
      </c>
      <c r="G7" s="82">
        <v>690</v>
      </c>
      <c r="H7" s="82">
        <v>696.5</v>
      </c>
      <c r="I7" s="82">
        <v>728</v>
      </c>
      <c r="J7" s="82">
        <v>13</v>
      </c>
      <c r="K7" s="82">
        <v>90</v>
      </c>
      <c r="L7" s="82">
        <v>77</v>
      </c>
      <c r="M7" s="82">
        <v>86</v>
      </c>
    </row>
    <row r="8" spans="1:13">
      <c r="A8" s="82" t="s">
        <v>542</v>
      </c>
      <c r="B8" s="82">
        <v>575</v>
      </c>
      <c r="C8" s="82">
        <v>734</v>
      </c>
      <c r="D8" s="82">
        <v>578</v>
      </c>
      <c r="E8" s="82">
        <v>417</v>
      </c>
      <c r="F8" s="82">
        <v>613.5</v>
      </c>
      <c r="G8" s="82">
        <v>784.5</v>
      </c>
      <c r="H8" s="82">
        <v>617.5</v>
      </c>
      <c r="I8" s="82">
        <v>446</v>
      </c>
      <c r="J8" s="82">
        <v>77</v>
      </c>
      <c r="K8" s="82">
        <v>101</v>
      </c>
      <c r="L8" s="82">
        <v>79</v>
      </c>
      <c r="M8" s="82">
        <v>58</v>
      </c>
    </row>
    <row r="9" spans="1:13">
      <c r="A9" s="82" t="s">
        <v>543</v>
      </c>
      <c r="B9" s="82">
        <v>21</v>
      </c>
      <c r="C9" s="82">
        <v>4</v>
      </c>
      <c r="D9" s="82">
        <v>0</v>
      </c>
      <c r="F9" s="82">
        <v>21</v>
      </c>
      <c r="G9" s="82">
        <v>4</v>
      </c>
      <c r="H9" s="82">
        <v>0</v>
      </c>
      <c r="J9" s="82">
        <v>0</v>
      </c>
      <c r="K9" s="82">
        <v>0</v>
      </c>
      <c r="L9" s="82">
        <v>0</v>
      </c>
    </row>
    <row r="10" spans="1:13">
      <c r="A10" s="82" t="s">
        <v>852</v>
      </c>
      <c r="B10" s="82">
        <v>1591</v>
      </c>
      <c r="C10" s="82">
        <v>2089</v>
      </c>
      <c r="D10" s="82">
        <v>2019</v>
      </c>
      <c r="E10" s="82">
        <v>2051</v>
      </c>
      <c r="F10" s="82">
        <v>1614</v>
      </c>
      <c r="G10" s="82">
        <v>2119.5</v>
      </c>
      <c r="H10" s="82">
        <v>2064</v>
      </c>
      <c r="I10" s="82">
        <v>2098</v>
      </c>
      <c r="J10" s="82">
        <v>46</v>
      </c>
      <c r="K10" s="82">
        <v>61</v>
      </c>
      <c r="L10" s="82">
        <v>90</v>
      </c>
      <c r="M10" s="82">
        <v>94</v>
      </c>
    </row>
    <row r="11" spans="1:13">
      <c r="A11" s="82" t="s">
        <v>845</v>
      </c>
      <c r="B11" s="82">
        <v>41</v>
      </c>
      <c r="C11" s="82">
        <v>90</v>
      </c>
      <c r="D11" s="82">
        <v>196</v>
      </c>
      <c r="E11" s="82">
        <v>362</v>
      </c>
      <c r="F11" s="82">
        <v>41</v>
      </c>
      <c r="G11" s="82">
        <v>96</v>
      </c>
      <c r="H11" s="82">
        <v>227</v>
      </c>
      <c r="I11" s="82">
        <v>395</v>
      </c>
      <c r="J11" s="82">
        <v>0</v>
      </c>
      <c r="K11" s="82">
        <v>12</v>
      </c>
      <c r="L11" s="82">
        <v>62</v>
      </c>
      <c r="M11" s="82">
        <v>66</v>
      </c>
    </row>
    <row r="12" spans="1:13">
      <c r="A12" s="82" t="s">
        <v>544</v>
      </c>
      <c r="B12" s="82">
        <v>302</v>
      </c>
      <c r="C12" s="82">
        <v>432</v>
      </c>
      <c r="D12" s="82">
        <v>580</v>
      </c>
      <c r="E12" s="82">
        <v>479</v>
      </c>
      <c r="F12" s="82">
        <v>302</v>
      </c>
      <c r="G12" s="82">
        <v>440.5</v>
      </c>
      <c r="H12" s="82">
        <v>582.5</v>
      </c>
      <c r="I12" s="82">
        <v>479</v>
      </c>
      <c r="J12" s="82">
        <v>0</v>
      </c>
      <c r="K12" s="82">
        <v>17</v>
      </c>
      <c r="L12" s="82">
        <v>5</v>
      </c>
      <c r="M12" s="82">
        <v>0</v>
      </c>
    </row>
    <row r="13" spans="1:13">
      <c r="A13" s="82" t="s">
        <v>545</v>
      </c>
      <c r="B13" s="82">
        <v>310</v>
      </c>
      <c r="C13" s="82">
        <v>346</v>
      </c>
      <c r="D13" s="82">
        <v>499</v>
      </c>
      <c r="E13" s="82">
        <v>453</v>
      </c>
      <c r="F13" s="82">
        <v>340.5</v>
      </c>
      <c r="G13" s="82">
        <v>375</v>
      </c>
      <c r="H13" s="82">
        <v>593.5</v>
      </c>
      <c r="I13" s="82">
        <v>528.5</v>
      </c>
      <c r="J13" s="82">
        <v>61</v>
      </c>
      <c r="K13" s="82">
        <v>58</v>
      </c>
      <c r="L13" s="82">
        <v>189</v>
      </c>
      <c r="M13" s="82">
        <v>151</v>
      </c>
    </row>
    <row r="14" spans="1:13">
      <c r="A14" s="82" t="s">
        <v>12</v>
      </c>
      <c r="B14" s="82">
        <v>93</v>
      </c>
      <c r="C14" s="82">
        <v>166</v>
      </c>
      <c r="D14" s="82">
        <v>144</v>
      </c>
      <c r="E14" s="82">
        <v>171</v>
      </c>
      <c r="F14" s="82">
        <v>95</v>
      </c>
      <c r="G14" s="82">
        <v>171</v>
      </c>
      <c r="H14" s="82">
        <v>148.5</v>
      </c>
      <c r="I14" s="82">
        <v>177</v>
      </c>
      <c r="J14" s="82">
        <v>4</v>
      </c>
      <c r="K14" s="82">
        <v>10</v>
      </c>
      <c r="L14" s="82">
        <v>9</v>
      </c>
      <c r="M14" s="82">
        <v>12</v>
      </c>
    </row>
    <row r="15" spans="1:13">
      <c r="A15" s="82" t="s">
        <v>165</v>
      </c>
      <c r="B15" s="82">
        <v>2032</v>
      </c>
      <c r="C15" s="82">
        <v>2169</v>
      </c>
      <c r="D15" s="82">
        <v>2204</v>
      </c>
      <c r="E15" s="82">
        <v>2317</v>
      </c>
      <c r="F15" s="82">
        <v>2206.5</v>
      </c>
      <c r="G15" s="82">
        <v>2403</v>
      </c>
      <c r="H15" s="82">
        <v>2462</v>
      </c>
      <c r="I15" s="82">
        <v>2567</v>
      </c>
      <c r="J15" s="82">
        <v>349</v>
      </c>
      <c r="K15" s="82">
        <v>468</v>
      </c>
      <c r="L15" s="82">
        <v>516</v>
      </c>
      <c r="M15" s="82">
        <v>500</v>
      </c>
    </row>
    <row r="16" spans="1:13">
      <c r="A16" s="82" t="s">
        <v>546</v>
      </c>
      <c r="B16" s="82">
        <v>5</v>
      </c>
      <c r="F16" s="82">
        <v>7.5</v>
      </c>
      <c r="J16" s="82">
        <v>5</v>
      </c>
    </row>
    <row r="17" spans="1:13">
      <c r="A17" s="82" t="s">
        <v>547</v>
      </c>
      <c r="B17" s="82">
        <v>2</v>
      </c>
      <c r="F17" s="82">
        <v>3</v>
      </c>
      <c r="J17" s="82">
        <v>2</v>
      </c>
    </row>
    <row r="18" spans="1:13">
      <c r="A18" s="82" t="s">
        <v>548</v>
      </c>
      <c r="B18" s="82">
        <v>58</v>
      </c>
      <c r="F18" s="82">
        <v>58</v>
      </c>
      <c r="J18" s="82">
        <v>0</v>
      </c>
    </row>
    <row r="19" spans="1:13">
      <c r="A19" s="82" t="s">
        <v>549</v>
      </c>
      <c r="B19" s="82">
        <v>1</v>
      </c>
      <c r="F19" s="82">
        <v>1.5</v>
      </c>
      <c r="J19" s="82">
        <v>1</v>
      </c>
    </row>
    <row r="20" spans="1:13">
      <c r="A20" s="82" t="s">
        <v>550</v>
      </c>
      <c r="B20" s="82">
        <v>188</v>
      </c>
      <c r="C20" s="82">
        <v>192</v>
      </c>
      <c r="D20" s="82">
        <v>228</v>
      </c>
      <c r="E20" s="82">
        <v>288</v>
      </c>
      <c r="F20" s="82">
        <v>191.5</v>
      </c>
      <c r="G20" s="82">
        <v>207</v>
      </c>
      <c r="H20" s="82">
        <v>237.5</v>
      </c>
      <c r="I20" s="82">
        <v>298</v>
      </c>
      <c r="J20" s="82">
        <v>7</v>
      </c>
      <c r="K20" s="82">
        <v>30</v>
      </c>
      <c r="L20" s="82">
        <v>19</v>
      </c>
      <c r="M20" s="82">
        <v>20</v>
      </c>
    </row>
    <row r="21" spans="1:13">
      <c r="A21" s="82" t="s">
        <v>551</v>
      </c>
      <c r="B21" s="82">
        <v>42</v>
      </c>
      <c r="C21" s="82">
        <v>42</v>
      </c>
      <c r="D21" s="82">
        <v>83</v>
      </c>
      <c r="E21" s="82">
        <v>113</v>
      </c>
      <c r="F21" s="82">
        <v>42.5</v>
      </c>
      <c r="G21" s="82">
        <v>53.5</v>
      </c>
      <c r="H21" s="82">
        <v>91</v>
      </c>
      <c r="I21" s="82">
        <v>122.5</v>
      </c>
      <c r="J21" s="82">
        <v>1</v>
      </c>
      <c r="K21" s="82">
        <v>23</v>
      </c>
      <c r="L21" s="82">
        <v>16</v>
      </c>
      <c r="M21" s="82">
        <v>19</v>
      </c>
    </row>
    <row r="22" spans="1:13">
      <c r="A22" s="82" t="s">
        <v>846</v>
      </c>
      <c r="B22" s="82">
        <v>118</v>
      </c>
      <c r="C22" s="82">
        <v>141</v>
      </c>
      <c r="D22" s="82">
        <v>170</v>
      </c>
      <c r="E22" s="82">
        <v>187</v>
      </c>
      <c r="F22" s="82">
        <v>118</v>
      </c>
      <c r="G22" s="82">
        <v>144</v>
      </c>
      <c r="H22" s="82">
        <v>181.5</v>
      </c>
      <c r="I22" s="82">
        <v>202</v>
      </c>
      <c r="J22" s="82">
        <v>0</v>
      </c>
      <c r="K22" s="82">
        <v>6</v>
      </c>
      <c r="L22" s="82">
        <v>23</v>
      </c>
      <c r="M22" s="82">
        <v>30</v>
      </c>
    </row>
    <row r="23" spans="1:13">
      <c r="A23" s="82" t="s">
        <v>552</v>
      </c>
      <c r="C23" s="82">
        <v>105</v>
      </c>
      <c r="D23" s="82">
        <v>93</v>
      </c>
      <c r="E23" s="82">
        <v>207</v>
      </c>
      <c r="G23" s="82">
        <v>105</v>
      </c>
      <c r="H23" s="82">
        <v>93</v>
      </c>
      <c r="I23" s="82">
        <v>207</v>
      </c>
      <c r="K23" s="82">
        <v>0</v>
      </c>
      <c r="L23" s="82">
        <v>0</v>
      </c>
      <c r="M23" s="82">
        <v>0</v>
      </c>
    </row>
    <row r="24" spans="1:13">
      <c r="A24" s="82" t="s">
        <v>553</v>
      </c>
      <c r="B24" s="82">
        <v>79</v>
      </c>
      <c r="C24" s="82">
        <v>134</v>
      </c>
      <c r="D24" s="82">
        <v>109</v>
      </c>
      <c r="E24" s="82">
        <v>124</v>
      </c>
      <c r="F24" s="82">
        <v>86</v>
      </c>
      <c r="G24" s="82">
        <v>167</v>
      </c>
      <c r="H24" s="82">
        <v>125</v>
      </c>
      <c r="I24" s="82">
        <v>148.5</v>
      </c>
      <c r="J24" s="82">
        <v>14</v>
      </c>
      <c r="K24" s="82">
        <v>66</v>
      </c>
      <c r="L24" s="82">
        <v>32</v>
      </c>
      <c r="M24" s="82">
        <v>49</v>
      </c>
    </row>
    <row r="25" spans="1:13">
      <c r="A25" s="82" t="s">
        <v>179</v>
      </c>
      <c r="B25" s="82">
        <v>452</v>
      </c>
      <c r="C25" s="82">
        <v>461</v>
      </c>
      <c r="D25" s="82">
        <v>395</v>
      </c>
      <c r="E25" s="82">
        <v>441</v>
      </c>
      <c r="F25" s="82">
        <v>468.5</v>
      </c>
      <c r="G25" s="82">
        <v>481.5</v>
      </c>
      <c r="H25" s="82">
        <v>411</v>
      </c>
      <c r="I25" s="82">
        <v>459.5</v>
      </c>
      <c r="J25" s="82">
        <v>33</v>
      </c>
      <c r="K25" s="82">
        <v>41</v>
      </c>
      <c r="L25" s="82">
        <v>32</v>
      </c>
      <c r="M25" s="82">
        <v>37</v>
      </c>
    </row>
    <row r="26" spans="1:13">
      <c r="A26" s="82" t="s">
        <v>14</v>
      </c>
      <c r="B26" s="82">
        <v>412</v>
      </c>
      <c r="C26" s="82">
        <v>396</v>
      </c>
      <c r="D26" s="82">
        <v>452</v>
      </c>
      <c r="E26" s="82">
        <v>452</v>
      </c>
      <c r="F26" s="82">
        <v>432</v>
      </c>
      <c r="G26" s="82">
        <v>434</v>
      </c>
      <c r="H26" s="82">
        <v>483.5</v>
      </c>
      <c r="I26" s="82">
        <v>491</v>
      </c>
      <c r="J26" s="82">
        <v>40</v>
      </c>
      <c r="K26" s="82">
        <v>76</v>
      </c>
      <c r="L26" s="82">
        <v>63</v>
      </c>
      <c r="M26" s="82">
        <v>78</v>
      </c>
    </row>
    <row r="27" spans="1:13">
      <c r="A27" s="82" t="s">
        <v>44</v>
      </c>
      <c r="B27" s="82">
        <v>789</v>
      </c>
      <c r="C27" s="82">
        <v>869</v>
      </c>
      <c r="D27" s="82">
        <v>846</v>
      </c>
      <c r="E27" s="82">
        <v>874</v>
      </c>
      <c r="F27" s="82">
        <v>801</v>
      </c>
      <c r="G27" s="82">
        <v>939</v>
      </c>
      <c r="H27" s="82">
        <v>892.5</v>
      </c>
      <c r="I27" s="82">
        <v>916.5</v>
      </c>
      <c r="J27" s="82">
        <v>24</v>
      </c>
      <c r="K27" s="82">
        <v>140</v>
      </c>
      <c r="L27" s="82">
        <v>93</v>
      </c>
      <c r="M27" s="82">
        <v>85</v>
      </c>
    </row>
    <row r="28" spans="1:13">
      <c r="A28" s="82" t="s">
        <v>554</v>
      </c>
      <c r="B28" s="82">
        <v>105</v>
      </c>
      <c r="C28" s="82">
        <v>122</v>
      </c>
      <c r="D28" s="82">
        <v>123</v>
      </c>
      <c r="E28" s="82">
        <v>154</v>
      </c>
      <c r="F28" s="82">
        <v>112.5</v>
      </c>
      <c r="G28" s="82">
        <v>131</v>
      </c>
      <c r="H28" s="82">
        <v>130.5</v>
      </c>
      <c r="I28" s="82">
        <v>163.5</v>
      </c>
      <c r="J28" s="82">
        <v>15</v>
      </c>
      <c r="K28" s="82">
        <v>18</v>
      </c>
      <c r="L28" s="82">
        <v>15</v>
      </c>
      <c r="M28" s="82">
        <v>19</v>
      </c>
    </row>
    <row r="29" spans="1:13">
      <c r="A29" s="82" t="s">
        <v>836</v>
      </c>
      <c r="B29" s="82">
        <v>671</v>
      </c>
      <c r="C29" s="82">
        <v>707</v>
      </c>
      <c r="D29" s="82">
        <v>939</v>
      </c>
      <c r="E29" s="82">
        <v>1029</v>
      </c>
      <c r="F29" s="82">
        <v>690</v>
      </c>
      <c r="G29" s="82">
        <v>727</v>
      </c>
      <c r="H29" s="82">
        <v>1007</v>
      </c>
      <c r="I29" s="82">
        <v>1123.5</v>
      </c>
      <c r="J29" s="82">
        <v>38</v>
      </c>
      <c r="K29" s="82">
        <v>40</v>
      </c>
      <c r="L29" s="82">
        <v>136</v>
      </c>
      <c r="M29" s="82">
        <v>189</v>
      </c>
    </row>
    <row r="30" spans="1:13">
      <c r="A30" s="82" t="s">
        <v>556</v>
      </c>
      <c r="B30" s="82">
        <v>645</v>
      </c>
      <c r="C30" s="82">
        <v>733</v>
      </c>
      <c r="D30" s="82">
        <v>717</v>
      </c>
      <c r="E30" s="82">
        <v>776</v>
      </c>
      <c r="F30" s="82">
        <v>664</v>
      </c>
      <c r="G30" s="82">
        <v>749.5</v>
      </c>
      <c r="H30" s="82">
        <v>738</v>
      </c>
      <c r="I30" s="82">
        <v>800</v>
      </c>
      <c r="J30" s="82">
        <v>38</v>
      </c>
      <c r="K30" s="82">
        <v>33</v>
      </c>
      <c r="L30" s="82">
        <v>42</v>
      </c>
      <c r="M30" s="82">
        <v>48</v>
      </c>
    </row>
    <row r="31" spans="1:13">
      <c r="A31" s="82" t="s">
        <v>557</v>
      </c>
      <c r="B31" s="82">
        <v>127</v>
      </c>
      <c r="C31" s="82">
        <v>85</v>
      </c>
      <c r="D31" s="82">
        <v>121</v>
      </c>
      <c r="E31" s="82">
        <v>118</v>
      </c>
      <c r="F31" s="82">
        <v>127</v>
      </c>
      <c r="G31" s="82">
        <v>87.5</v>
      </c>
      <c r="H31" s="82">
        <v>124</v>
      </c>
      <c r="I31" s="82">
        <v>122</v>
      </c>
      <c r="J31" s="82">
        <v>0</v>
      </c>
      <c r="K31" s="82">
        <v>5</v>
      </c>
      <c r="L31" s="82">
        <v>6</v>
      </c>
      <c r="M31" s="82">
        <v>8</v>
      </c>
    </row>
    <row r="32" spans="1:13">
      <c r="A32" s="82" t="s">
        <v>847</v>
      </c>
      <c r="B32" s="82">
        <v>214</v>
      </c>
      <c r="C32" s="82">
        <v>199</v>
      </c>
      <c r="D32" s="82">
        <v>232</v>
      </c>
      <c r="E32" s="82">
        <v>194</v>
      </c>
      <c r="F32" s="82">
        <v>237.5</v>
      </c>
      <c r="G32" s="82">
        <v>218.5</v>
      </c>
      <c r="H32" s="82">
        <v>251</v>
      </c>
      <c r="I32" s="82">
        <v>202.5</v>
      </c>
      <c r="J32" s="82">
        <v>47</v>
      </c>
      <c r="K32" s="82">
        <v>39</v>
      </c>
      <c r="L32" s="82">
        <v>38</v>
      </c>
      <c r="M32" s="82">
        <v>17</v>
      </c>
    </row>
    <row r="33" spans="1:13">
      <c r="A33" s="82" t="s">
        <v>848</v>
      </c>
      <c r="B33" s="82">
        <v>62</v>
      </c>
      <c r="C33" s="82">
        <v>143</v>
      </c>
      <c r="D33" s="82">
        <v>207</v>
      </c>
      <c r="E33" s="82">
        <v>166</v>
      </c>
      <c r="F33" s="82">
        <v>62.5</v>
      </c>
      <c r="G33" s="82">
        <v>145.5</v>
      </c>
      <c r="H33" s="82">
        <v>209.5</v>
      </c>
      <c r="I33" s="82">
        <v>169.5</v>
      </c>
      <c r="J33" s="82">
        <v>1</v>
      </c>
      <c r="K33" s="82">
        <v>5</v>
      </c>
      <c r="L33" s="82">
        <v>5</v>
      </c>
      <c r="M33" s="82">
        <v>7</v>
      </c>
    </row>
    <row r="34" spans="1:13">
      <c r="A34" s="82" t="s">
        <v>849</v>
      </c>
      <c r="B34" s="82">
        <v>119</v>
      </c>
      <c r="C34" s="82">
        <v>166</v>
      </c>
      <c r="D34" s="82">
        <v>189</v>
      </c>
      <c r="E34" s="82">
        <v>309</v>
      </c>
      <c r="F34" s="82">
        <v>119</v>
      </c>
      <c r="G34" s="82">
        <v>166</v>
      </c>
      <c r="H34" s="82">
        <v>189</v>
      </c>
      <c r="I34" s="82">
        <v>309</v>
      </c>
      <c r="J34" s="82">
        <v>0</v>
      </c>
      <c r="K34" s="82">
        <v>0</v>
      </c>
      <c r="L34" s="82">
        <v>0</v>
      </c>
      <c r="M34" s="82">
        <v>0</v>
      </c>
    </row>
    <row r="35" spans="1:13">
      <c r="A35" s="82" t="s">
        <v>850</v>
      </c>
      <c r="B35" s="82">
        <v>183</v>
      </c>
      <c r="C35" s="82">
        <v>139</v>
      </c>
      <c r="D35" s="82">
        <v>300</v>
      </c>
      <c r="E35" s="82">
        <v>179</v>
      </c>
      <c r="F35" s="82">
        <v>183</v>
      </c>
      <c r="G35" s="82">
        <v>139</v>
      </c>
      <c r="H35" s="82">
        <v>300</v>
      </c>
      <c r="I35" s="82">
        <v>179</v>
      </c>
      <c r="J35" s="82">
        <v>0</v>
      </c>
      <c r="K35" s="82">
        <v>0</v>
      </c>
      <c r="L35" s="82">
        <v>0</v>
      </c>
      <c r="M35" s="82">
        <v>0</v>
      </c>
    </row>
    <row r="36" spans="1:13">
      <c r="A36" s="82" t="s">
        <v>851</v>
      </c>
      <c r="B36" s="82">
        <v>195</v>
      </c>
      <c r="C36" s="82">
        <v>303</v>
      </c>
      <c r="D36" s="82">
        <v>320</v>
      </c>
      <c r="E36" s="82">
        <v>279</v>
      </c>
      <c r="F36" s="82">
        <v>195</v>
      </c>
      <c r="G36" s="82">
        <v>303</v>
      </c>
      <c r="H36" s="82">
        <v>320</v>
      </c>
      <c r="I36" s="82">
        <v>279</v>
      </c>
      <c r="J36" s="82">
        <v>0</v>
      </c>
      <c r="K36" s="82">
        <v>0</v>
      </c>
      <c r="L36" s="82">
        <v>0</v>
      </c>
      <c r="M36" s="82">
        <v>0</v>
      </c>
    </row>
    <row r="37" spans="1:13">
      <c r="A37" s="82" t="s">
        <v>558</v>
      </c>
      <c r="B37" s="82">
        <v>151</v>
      </c>
      <c r="C37" s="82">
        <v>196</v>
      </c>
      <c r="D37" s="82">
        <v>201</v>
      </c>
      <c r="E37" s="82">
        <v>211</v>
      </c>
      <c r="F37" s="82">
        <v>151</v>
      </c>
      <c r="G37" s="82">
        <v>197</v>
      </c>
      <c r="H37" s="82">
        <v>202</v>
      </c>
      <c r="I37" s="82">
        <v>214.5</v>
      </c>
      <c r="J37" s="82">
        <v>0</v>
      </c>
      <c r="K37" s="82">
        <v>2</v>
      </c>
      <c r="L37" s="82">
        <v>2</v>
      </c>
      <c r="M37" s="82">
        <v>7</v>
      </c>
    </row>
    <row r="38" spans="1:13">
      <c r="A38" s="82" t="s">
        <v>559</v>
      </c>
      <c r="B38" s="82">
        <v>8</v>
      </c>
      <c r="C38" s="82">
        <v>18</v>
      </c>
      <c r="D38" s="82">
        <v>16</v>
      </c>
      <c r="E38" s="82">
        <v>15</v>
      </c>
      <c r="F38" s="82">
        <v>8</v>
      </c>
      <c r="G38" s="82">
        <v>18</v>
      </c>
      <c r="H38" s="82">
        <v>16</v>
      </c>
      <c r="I38" s="82">
        <v>15</v>
      </c>
      <c r="J38" s="82">
        <v>0</v>
      </c>
      <c r="K38" s="82">
        <v>0</v>
      </c>
      <c r="L38" s="82">
        <v>0</v>
      </c>
      <c r="M38" s="82">
        <v>0</v>
      </c>
    </row>
    <row r="39" spans="1:13">
      <c r="A39" s="82" t="s">
        <v>560</v>
      </c>
      <c r="B39" s="82">
        <v>83</v>
      </c>
      <c r="C39" s="82">
        <v>87</v>
      </c>
      <c r="D39" s="82">
        <v>90</v>
      </c>
      <c r="E39" s="82">
        <v>102</v>
      </c>
      <c r="F39" s="82">
        <v>84.5</v>
      </c>
      <c r="G39" s="82">
        <v>92.5</v>
      </c>
      <c r="H39" s="82">
        <v>93</v>
      </c>
      <c r="I39" s="82">
        <v>106</v>
      </c>
      <c r="J39" s="82">
        <v>3</v>
      </c>
      <c r="K39" s="82">
        <v>11</v>
      </c>
      <c r="L39" s="82">
        <v>6</v>
      </c>
      <c r="M39" s="82">
        <v>8</v>
      </c>
    </row>
    <row r="40" spans="1:13">
      <c r="A40" s="82" t="s">
        <v>561</v>
      </c>
      <c r="B40" s="82">
        <v>124</v>
      </c>
      <c r="C40" s="82">
        <v>140</v>
      </c>
      <c r="D40" s="82">
        <v>161</v>
      </c>
      <c r="E40" s="82">
        <v>191</v>
      </c>
      <c r="F40" s="82">
        <v>124.5</v>
      </c>
      <c r="G40" s="82">
        <v>148.5</v>
      </c>
      <c r="H40" s="82">
        <v>171</v>
      </c>
      <c r="I40" s="82">
        <v>206</v>
      </c>
      <c r="J40" s="82">
        <v>1</v>
      </c>
      <c r="K40" s="82">
        <v>17</v>
      </c>
      <c r="L40" s="82">
        <v>20</v>
      </c>
      <c r="M40" s="82">
        <v>30</v>
      </c>
    </row>
    <row r="41" spans="1:13">
      <c r="A41" s="82" t="s">
        <v>562</v>
      </c>
      <c r="B41" s="82">
        <v>167</v>
      </c>
      <c r="C41" s="82">
        <v>142</v>
      </c>
      <c r="D41" s="82">
        <v>152</v>
      </c>
      <c r="E41" s="82">
        <v>115</v>
      </c>
      <c r="F41" s="82">
        <v>170</v>
      </c>
      <c r="G41" s="82">
        <v>143</v>
      </c>
      <c r="H41" s="82">
        <v>155</v>
      </c>
      <c r="I41" s="82">
        <v>118.5</v>
      </c>
      <c r="J41" s="82">
        <v>6</v>
      </c>
      <c r="K41" s="82">
        <v>2</v>
      </c>
      <c r="L41" s="82">
        <v>6</v>
      </c>
      <c r="M41" s="82">
        <v>7</v>
      </c>
    </row>
    <row r="42" spans="1:13">
      <c r="A42" s="82" t="s">
        <v>563</v>
      </c>
      <c r="B42" s="82">
        <v>1634</v>
      </c>
      <c r="C42" s="82">
        <v>1670</v>
      </c>
      <c r="D42" s="82">
        <v>1653</v>
      </c>
      <c r="E42" s="82">
        <v>1634</v>
      </c>
      <c r="F42" s="82">
        <v>2068.5</v>
      </c>
      <c r="G42" s="82">
        <v>2092.5</v>
      </c>
      <c r="H42" s="82">
        <v>2040</v>
      </c>
      <c r="I42" s="82">
        <v>2004.5</v>
      </c>
      <c r="J42" s="82">
        <v>869</v>
      </c>
      <c r="K42" s="82">
        <v>845</v>
      </c>
      <c r="L42" s="82">
        <v>774</v>
      </c>
      <c r="M42" s="82">
        <v>741</v>
      </c>
    </row>
    <row r="43" spans="1:13">
      <c r="A43" s="82" t="s">
        <v>564</v>
      </c>
      <c r="B43" s="82">
        <v>468</v>
      </c>
      <c r="C43" s="82">
        <v>476</v>
      </c>
      <c r="D43" s="82">
        <v>545</v>
      </c>
      <c r="E43" s="82">
        <v>464</v>
      </c>
      <c r="F43" s="82">
        <v>478</v>
      </c>
      <c r="G43" s="82">
        <v>482.5</v>
      </c>
      <c r="H43" s="82">
        <v>558.5</v>
      </c>
      <c r="I43" s="82">
        <v>471.5</v>
      </c>
      <c r="J43" s="82">
        <v>20</v>
      </c>
      <c r="K43" s="82">
        <v>13</v>
      </c>
      <c r="L43" s="82">
        <v>27</v>
      </c>
      <c r="M43" s="82">
        <v>15</v>
      </c>
    </row>
    <row r="44" spans="1:13">
      <c r="A44" s="82" t="s">
        <v>499</v>
      </c>
      <c r="B44" s="82">
        <v>342</v>
      </c>
      <c r="C44" s="82">
        <v>456</v>
      </c>
      <c r="D44" s="82">
        <v>421</v>
      </c>
      <c r="E44" s="82">
        <v>454</v>
      </c>
      <c r="F44" s="82">
        <v>386</v>
      </c>
      <c r="G44" s="82">
        <v>525</v>
      </c>
      <c r="H44" s="82">
        <v>480.5</v>
      </c>
      <c r="I44" s="82">
        <v>514</v>
      </c>
      <c r="J44" s="82">
        <v>88</v>
      </c>
      <c r="K44" s="82">
        <v>138</v>
      </c>
      <c r="L44" s="82">
        <v>119</v>
      </c>
      <c r="M44" s="82">
        <v>120</v>
      </c>
    </row>
    <row r="45" spans="1:13">
      <c r="A45" s="82" t="s">
        <v>566</v>
      </c>
      <c r="B45" s="82">
        <v>576</v>
      </c>
      <c r="C45" s="82">
        <v>611</v>
      </c>
      <c r="D45" s="82">
        <v>604</v>
      </c>
      <c r="E45" s="82">
        <v>648</v>
      </c>
      <c r="F45" s="82">
        <v>613.5</v>
      </c>
      <c r="G45" s="82">
        <v>648.5</v>
      </c>
      <c r="H45" s="82">
        <v>649</v>
      </c>
      <c r="I45" s="82">
        <v>686</v>
      </c>
      <c r="J45" s="82">
        <v>75</v>
      </c>
      <c r="K45" s="82">
        <v>75</v>
      </c>
      <c r="L45" s="82">
        <v>90</v>
      </c>
      <c r="M45" s="82">
        <v>76</v>
      </c>
    </row>
    <row r="46" spans="1:13">
      <c r="A46" s="82" t="s">
        <v>500</v>
      </c>
      <c r="B46" s="82">
        <v>387</v>
      </c>
      <c r="C46" s="82">
        <v>374</v>
      </c>
      <c r="D46" s="82">
        <v>455</v>
      </c>
      <c r="E46" s="82">
        <v>484</v>
      </c>
      <c r="F46" s="82">
        <v>402</v>
      </c>
      <c r="G46" s="82">
        <v>386</v>
      </c>
      <c r="H46" s="82">
        <v>472.5</v>
      </c>
      <c r="I46" s="82">
        <v>494.5</v>
      </c>
      <c r="J46" s="82">
        <v>30</v>
      </c>
      <c r="K46" s="82">
        <v>24</v>
      </c>
      <c r="L46" s="82">
        <v>35</v>
      </c>
      <c r="M46" s="82">
        <v>21</v>
      </c>
    </row>
    <row r="47" spans="1:13">
      <c r="A47" s="82" t="s">
        <v>567</v>
      </c>
      <c r="B47" s="82">
        <v>603</v>
      </c>
      <c r="C47" s="82">
        <v>600</v>
      </c>
      <c r="D47" s="82">
        <v>643</v>
      </c>
      <c r="E47" s="82">
        <v>623</v>
      </c>
      <c r="F47" s="82">
        <v>646.5</v>
      </c>
      <c r="G47" s="82">
        <v>645</v>
      </c>
      <c r="H47" s="82">
        <v>684</v>
      </c>
      <c r="I47" s="82">
        <v>668.5</v>
      </c>
      <c r="J47" s="82">
        <v>87</v>
      </c>
      <c r="K47" s="82">
        <v>90</v>
      </c>
      <c r="L47" s="82">
        <v>82</v>
      </c>
      <c r="M47" s="82">
        <v>91</v>
      </c>
    </row>
    <row r="48" spans="1:13">
      <c r="A48" s="82" t="s">
        <v>249</v>
      </c>
      <c r="B48" s="82">
        <v>1530</v>
      </c>
      <c r="C48" s="82">
        <v>1621</v>
      </c>
      <c r="D48" s="82">
        <v>1586</v>
      </c>
      <c r="E48" s="82">
        <v>1650</v>
      </c>
      <c r="F48" s="82">
        <v>1605.5</v>
      </c>
      <c r="G48" s="82">
        <v>1725</v>
      </c>
      <c r="H48" s="82">
        <v>1680.5</v>
      </c>
      <c r="I48" s="82">
        <v>1760.5</v>
      </c>
      <c r="J48" s="82">
        <v>151</v>
      </c>
      <c r="K48" s="82">
        <v>208</v>
      </c>
      <c r="L48" s="82">
        <v>189</v>
      </c>
      <c r="M48" s="82">
        <v>221</v>
      </c>
    </row>
    <row r="49" spans="1:13">
      <c r="A49" s="82" t="s">
        <v>254</v>
      </c>
      <c r="B49" s="82">
        <v>1888</v>
      </c>
      <c r="C49" s="82">
        <v>1801</v>
      </c>
      <c r="D49" s="82">
        <v>1857</v>
      </c>
      <c r="E49" s="82">
        <v>2033</v>
      </c>
      <c r="F49" s="82">
        <v>2018.5</v>
      </c>
      <c r="G49" s="82">
        <v>1944.5</v>
      </c>
      <c r="H49" s="82">
        <v>2020.5</v>
      </c>
      <c r="I49" s="82">
        <v>2183.5</v>
      </c>
      <c r="J49" s="82">
        <v>261</v>
      </c>
      <c r="K49" s="82">
        <v>287</v>
      </c>
      <c r="L49" s="82">
        <v>327</v>
      </c>
      <c r="M49" s="82">
        <v>301</v>
      </c>
    </row>
    <row r="50" spans="1:13">
      <c r="A50" s="82" t="s">
        <v>568</v>
      </c>
      <c r="B50" s="82">
        <v>126</v>
      </c>
      <c r="C50" s="82">
        <v>210</v>
      </c>
      <c r="D50" s="82">
        <v>237</v>
      </c>
      <c r="E50" s="82">
        <v>258</v>
      </c>
      <c r="F50" s="82">
        <v>128.5</v>
      </c>
      <c r="G50" s="82">
        <v>226.5</v>
      </c>
      <c r="H50" s="82">
        <v>243</v>
      </c>
      <c r="I50" s="82">
        <v>268</v>
      </c>
      <c r="J50" s="82">
        <v>5</v>
      </c>
      <c r="K50" s="82">
        <v>33</v>
      </c>
      <c r="L50" s="82">
        <v>12</v>
      </c>
      <c r="M50" s="82">
        <v>20</v>
      </c>
    </row>
    <row r="51" spans="1:13">
      <c r="A51" s="82" t="s">
        <v>273</v>
      </c>
      <c r="B51" s="82">
        <v>1077</v>
      </c>
      <c r="C51" s="82">
        <v>2526</v>
      </c>
      <c r="D51" s="82">
        <v>2389</v>
      </c>
      <c r="E51" s="82">
        <v>2799</v>
      </c>
      <c r="F51" s="82">
        <v>1139.5</v>
      </c>
      <c r="G51" s="82">
        <v>2670.5</v>
      </c>
      <c r="H51" s="82">
        <v>2566</v>
      </c>
      <c r="I51" s="82">
        <v>2976</v>
      </c>
      <c r="J51" s="82">
        <v>125</v>
      </c>
      <c r="K51" s="82">
        <v>289</v>
      </c>
      <c r="L51" s="82">
        <v>354</v>
      </c>
      <c r="M51" s="82">
        <v>354</v>
      </c>
    </row>
    <row r="52" spans="1:13">
      <c r="A52" s="82" t="s">
        <v>569</v>
      </c>
      <c r="B52" s="82">
        <v>2518</v>
      </c>
      <c r="C52" s="82">
        <v>2771</v>
      </c>
      <c r="D52" s="82">
        <v>2932</v>
      </c>
      <c r="E52" s="82">
        <v>3288</v>
      </c>
      <c r="F52" s="82">
        <v>2692.5</v>
      </c>
      <c r="G52" s="82">
        <v>2971</v>
      </c>
      <c r="H52" s="82">
        <v>3121.5</v>
      </c>
      <c r="I52" s="82">
        <v>3527</v>
      </c>
      <c r="J52" s="82">
        <v>349</v>
      </c>
      <c r="K52" s="82">
        <v>400</v>
      </c>
      <c r="L52" s="82">
        <v>379</v>
      </c>
      <c r="M52" s="82">
        <v>478</v>
      </c>
    </row>
    <row r="53" spans="1:13">
      <c r="A53" s="82" t="s">
        <v>62</v>
      </c>
      <c r="B53" s="82">
        <v>2017</v>
      </c>
      <c r="C53" s="82">
        <v>2179</v>
      </c>
      <c r="D53" s="82">
        <v>2303</v>
      </c>
      <c r="E53" s="82">
        <v>2284</v>
      </c>
      <c r="F53" s="82">
        <v>2192</v>
      </c>
      <c r="G53" s="82">
        <v>2378.5</v>
      </c>
      <c r="H53" s="82">
        <v>2533</v>
      </c>
      <c r="I53" s="82">
        <v>2494.5</v>
      </c>
      <c r="J53" s="82">
        <v>350</v>
      </c>
      <c r="K53" s="82">
        <v>399</v>
      </c>
      <c r="L53" s="82">
        <v>460</v>
      </c>
      <c r="M53" s="82">
        <v>421</v>
      </c>
    </row>
    <row r="54" spans="1:13">
      <c r="A54" s="82" t="s">
        <v>570</v>
      </c>
      <c r="B54" s="82">
        <v>229</v>
      </c>
      <c r="C54" s="82">
        <v>378</v>
      </c>
      <c r="D54" s="82">
        <v>469</v>
      </c>
      <c r="E54" s="82">
        <v>622</v>
      </c>
      <c r="F54" s="82">
        <v>241</v>
      </c>
      <c r="G54" s="82">
        <v>397.5</v>
      </c>
      <c r="H54" s="82">
        <v>493</v>
      </c>
      <c r="I54" s="82">
        <v>648.5</v>
      </c>
      <c r="J54" s="82">
        <v>24</v>
      </c>
      <c r="K54" s="82">
        <v>39</v>
      </c>
      <c r="L54" s="82">
        <v>48</v>
      </c>
      <c r="M54" s="82">
        <v>53</v>
      </c>
    </row>
    <row r="55" spans="1:13">
      <c r="A55" s="82" t="s">
        <v>63</v>
      </c>
      <c r="B55" s="82">
        <v>2084</v>
      </c>
      <c r="C55" s="82">
        <v>2132</v>
      </c>
      <c r="D55" s="82">
        <v>2267</v>
      </c>
      <c r="E55" s="82">
        <v>2338</v>
      </c>
      <c r="F55" s="82">
        <v>2219.5</v>
      </c>
      <c r="G55" s="82">
        <v>2260.5</v>
      </c>
      <c r="H55" s="82">
        <v>2420.5</v>
      </c>
      <c r="I55" s="82">
        <v>2500.5</v>
      </c>
      <c r="J55" s="82">
        <v>271</v>
      </c>
      <c r="K55" s="82">
        <v>257</v>
      </c>
      <c r="L55" s="82">
        <v>307</v>
      </c>
      <c r="M55" s="82">
        <v>325</v>
      </c>
    </row>
    <row r="56" spans="1:13">
      <c r="A56" s="82" t="s">
        <v>571</v>
      </c>
      <c r="B56" s="82">
        <v>822</v>
      </c>
      <c r="C56" s="82">
        <v>1004</v>
      </c>
      <c r="D56" s="82">
        <v>945</v>
      </c>
      <c r="E56" s="82">
        <v>1076</v>
      </c>
      <c r="F56" s="82">
        <v>888</v>
      </c>
      <c r="G56" s="82">
        <v>1095.5</v>
      </c>
      <c r="H56" s="82">
        <v>1028</v>
      </c>
      <c r="I56" s="82">
        <v>1176.5</v>
      </c>
      <c r="J56" s="82">
        <v>132</v>
      </c>
      <c r="K56" s="82">
        <v>183</v>
      </c>
      <c r="L56" s="82">
        <v>166</v>
      </c>
      <c r="M56" s="82">
        <v>201</v>
      </c>
    </row>
    <row r="57" spans="1:13">
      <c r="A57" s="82" t="s">
        <v>572</v>
      </c>
      <c r="B57" s="82">
        <v>2229</v>
      </c>
      <c r="C57" s="82">
        <v>2380</v>
      </c>
      <c r="D57" s="82">
        <v>2574</v>
      </c>
      <c r="E57" s="82">
        <v>2365</v>
      </c>
      <c r="F57" s="82">
        <v>2312.5</v>
      </c>
      <c r="G57" s="82">
        <v>2455</v>
      </c>
      <c r="H57" s="82">
        <v>2674</v>
      </c>
      <c r="I57" s="82">
        <v>2455</v>
      </c>
      <c r="J57" s="82">
        <v>167</v>
      </c>
      <c r="K57" s="82">
        <v>150</v>
      </c>
      <c r="L57" s="82">
        <v>200</v>
      </c>
      <c r="M57" s="82">
        <v>180</v>
      </c>
    </row>
    <row r="58" spans="1:13">
      <c r="A58" s="82" t="s">
        <v>573</v>
      </c>
      <c r="B58" s="82">
        <v>522</v>
      </c>
      <c r="C58" s="82">
        <v>507</v>
      </c>
      <c r="D58" s="82">
        <v>598</v>
      </c>
      <c r="E58" s="82">
        <v>702</v>
      </c>
      <c r="F58" s="82">
        <v>529</v>
      </c>
      <c r="G58" s="82">
        <v>526.5</v>
      </c>
      <c r="H58" s="82">
        <v>635</v>
      </c>
      <c r="I58" s="82">
        <v>734.5</v>
      </c>
      <c r="J58" s="82">
        <v>14</v>
      </c>
      <c r="K58" s="82">
        <v>39</v>
      </c>
      <c r="L58" s="82">
        <v>74</v>
      </c>
      <c r="M58" s="82">
        <v>65</v>
      </c>
    </row>
    <row r="59" spans="1:13">
      <c r="A59" s="82" t="s">
        <v>574</v>
      </c>
      <c r="B59" s="82">
        <v>166</v>
      </c>
      <c r="C59" s="82">
        <v>272</v>
      </c>
      <c r="D59" s="82">
        <v>195</v>
      </c>
      <c r="E59" s="82">
        <v>153</v>
      </c>
      <c r="F59" s="82">
        <v>173.5</v>
      </c>
      <c r="G59" s="82">
        <v>277.5</v>
      </c>
      <c r="H59" s="82">
        <v>209</v>
      </c>
      <c r="I59" s="82">
        <v>162.5</v>
      </c>
      <c r="J59" s="82">
        <v>15</v>
      </c>
      <c r="K59" s="82">
        <v>11</v>
      </c>
      <c r="L59" s="82">
        <v>28</v>
      </c>
      <c r="M59" s="82">
        <v>19</v>
      </c>
    </row>
    <row r="60" spans="1:13">
      <c r="A60" s="82" t="s">
        <v>575</v>
      </c>
      <c r="B60" s="82">
        <v>235</v>
      </c>
      <c r="C60" s="82">
        <v>334</v>
      </c>
      <c r="D60" s="82">
        <v>251</v>
      </c>
      <c r="E60" s="82">
        <v>276</v>
      </c>
      <c r="F60" s="82">
        <v>239.5</v>
      </c>
      <c r="G60" s="82">
        <v>338</v>
      </c>
      <c r="H60" s="82">
        <v>256.5</v>
      </c>
      <c r="I60" s="82">
        <v>283.5</v>
      </c>
      <c r="J60" s="82">
        <v>9</v>
      </c>
      <c r="K60" s="82">
        <v>8</v>
      </c>
      <c r="L60" s="82">
        <v>11</v>
      </c>
      <c r="M60" s="82">
        <v>15</v>
      </c>
    </row>
    <row r="61" spans="1:13">
      <c r="A61" s="82" t="s">
        <v>326</v>
      </c>
      <c r="B61" s="82">
        <v>6071</v>
      </c>
      <c r="C61" s="82">
        <v>7160</v>
      </c>
      <c r="D61" s="82">
        <v>7896</v>
      </c>
      <c r="E61" s="82">
        <v>8981</v>
      </c>
      <c r="F61" s="82">
        <v>6642</v>
      </c>
      <c r="G61" s="82">
        <v>7813.5</v>
      </c>
      <c r="H61" s="82">
        <v>8688.5</v>
      </c>
      <c r="I61" s="82">
        <v>9925.5</v>
      </c>
      <c r="J61" s="82">
        <v>1142</v>
      </c>
      <c r="K61" s="82">
        <v>1307</v>
      </c>
      <c r="L61" s="82">
        <v>1585</v>
      </c>
      <c r="M61" s="82">
        <v>1889</v>
      </c>
    </row>
    <row r="62" spans="1:13">
      <c r="A62" s="82" t="s">
        <v>576</v>
      </c>
      <c r="B62" s="82">
        <v>3393</v>
      </c>
      <c r="C62" s="82">
        <v>3779</v>
      </c>
      <c r="D62" s="82">
        <v>4195</v>
      </c>
      <c r="E62" s="82">
        <v>4560</v>
      </c>
      <c r="F62" s="82">
        <v>3577.5</v>
      </c>
      <c r="G62" s="82">
        <v>3946</v>
      </c>
      <c r="H62" s="82">
        <v>4413</v>
      </c>
      <c r="I62" s="82">
        <v>4794</v>
      </c>
      <c r="J62" s="82">
        <v>369</v>
      </c>
      <c r="K62" s="82">
        <v>334</v>
      </c>
      <c r="L62" s="82">
        <v>436</v>
      </c>
      <c r="M62" s="82">
        <v>468</v>
      </c>
    </row>
    <row r="63" spans="1:13">
      <c r="A63" s="82" t="s">
        <v>577</v>
      </c>
      <c r="B63" s="82">
        <v>815</v>
      </c>
      <c r="C63" s="82">
        <v>765</v>
      </c>
      <c r="D63" s="82">
        <v>852</v>
      </c>
      <c r="E63" s="82">
        <v>725</v>
      </c>
      <c r="F63" s="82">
        <v>870.5</v>
      </c>
      <c r="G63" s="82">
        <v>822</v>
      </c>
      <c r="H63" s="82">
        <v>903</v>
      </c>
      <c r="I63" s="82">
        <v>764.5</v>
      </c>
      <c r="J63" s="82">
        <v>111</v>
      </c>
      <c r="K63" s="82">
        <v>114</v>
      </c>
      <c r="L63" s="82">
        <v>102</v>
      </c>
      <c r="M63" s="82">
        <v>79</v>
      </c>
    </row>
    <row r="64" spans="1:13">
      <c r="A64" s="82" t="s">
        <v>90</v>
      </c>
      <c r="B64" s="82">
        <v>3932</v>
      </c>
      <c r="C64" s="82">
        <v>4132</v>
      </c>
      <c r="D64" s="82">
        <v>4158</v>
      </c>
      <c r="E64" s="82">
        <v>4511</v>
      </c>
      <c r="F64" s="82">
        <v>4121</v>
      </c>
      <c r="G64" s="82">
        <v>4338</v>
      </c>
      <c r="H64" s="82">
        <v>4334.5</v>
      </c>
      <c r="I64" s="82">
        <v>4728.5</v>
      </c>
      <c r="J64" s="82">
        <v>378</v>
      </c>
      <c r="K64" s="82">
        <v>412</v>
      </c>
      <c r="L64" s="82">
        <v>353</v>
      </c>
      <c r="M64" s="82">
        <v>435</v>
      </c>
    </row>
    <row r="65" spans="1:13">
      <c r="A65" s="82" t="s">
        <v>578</v>
      </c>
      <c r="B65" s="82">
        <v>538</v>
      </c>
      <c r="C65" s="82">
        <v>707</v>
      </c>
      <c r="D65" s="82">
        <v>846</v>
      </c>
      <c r="E65" s="82">
        <v>773</v>
      </c>
      <c r="F65" s="82">
        <v>560.5</v>
      </c>
      <c r="G65" s="82">
        <v>751</v>
      </c>
      <c r="H65" s="82">
        <v>919</v>
      </c>
      <c r="I65" s="82">
        <v>842</v>
      </c>
      <c r="J65" s="82">
        <v>45</v>
      </c>
      <c r="K65" s="82">
        <v>88</v>
      </c>
      <c r="L65" s="82">
        <v>146</v>
      </c>
      <c r="M65" s="82">
        <v>138</v>
      </c>
    </row>
    <row r="66" spans="1:13">
      <c r="A66" s="82" t="s">
        <v>579</v>
      </c>
      <c r="B66" s="82">
        <v>384</v>
      </c>
      <c r="C66" s="82">
        <v>363</v>
      </c>
      <c r="D66" s="82">
        <v>442</v>
      </c>
      <c r="E66" s="82">
        <v>514</v>
      </c>
      <c r="F66" s="82">
        <v>399.5</v>
      </c>
      <c r="G66" s="82">
        <v>378.5</v>
      </c>
      <c r="H66" s="82">
        <v>468.5</v>
      </c>
      <c r="I66" s="82">
        <v>540</v>
      </c>
      <c r="J66" s="82">
        <v>31</v>
      </c>
      <c r="K66" s="82">
        <v>31</v>
      </c>
      <c r="L66" s="82">
        <v>53</v>
      </c>
      <c r="M66" s="82">
        <v>52</v>
      </c>
    </row>
    <row r="67" spans="1:13">
      <c r="A67" s="82" t="s">
        <v>395</v>
      </c>
      <c r="B67" s="82">
        <v>2104</v>
      </c>
      <c r="C67" s="82">
        <v>2209</v>
      </c>
      <c r="D67" s="82">
        <v>2124</v>
      </c>
      <c r="E67" s="82">
        <v>2141</v>
      </c>
      <c r="F67" s="82">
        <v>2326.5</v>
      </c>
      <c r="G67" s="82">
        <v>2454</v>
      </c>
      <c r="H67" s="82">
        <v>2386</v>
      </c>
      <c r="I67" s="82">
        <v>2393</v>
      </c>
      <c r="J67" s="82">
        <v>445</v>
      </c>
      <c r="K67" s="82">
        <v>490</v>
      </c>
      <c r="L67" s="82">
        <v>524</v>
      </c>
      <c r="M67" s="82">
        <v>504</v>
      </c>
    </row>
  </sheetData>
  <pageMargins left="0.75" right="0.75" top="1" bottom="1" header="0.5" footer="0.5"/>
  <headerFooter alignWithMargins="0">
    <oddHeader>&amp;A</oddHeader>
    <oddFooter>Page &amp;P</oddFooter>
  </headerFooter>
</worksheet>
</file>

<file path=xl/worksheets/sheet57.xml><?xml version="1.0" encoding="utf-8"?>
<worksheet xmlns="http://schemas.openxmlformats.org/spreadsheetml/2006/main" xmlns:r="http://schemas.openxmlformats.org/officeDocument/2006/relationships">
  <dimension ref="A1:O70"/>
  <sheetViews>
    <sheetView workbookViewId="0">
      <selection activeCell="E1" sqref="E1"/>
    </sheetView>
  </sheetViews>
  <sheetFormatPr defaultRowHeight="15"/>
  <cols>
    <col min="1" max="16384" width="9.140625" style="82"/>
  </cols>
  <sheetData>
    <row r="1" spans="1:15">
      <c r="A1" s="82" t="s">
        <v>94</v>
      </c>
      <c r="B1" s="82" t="s">
        <v>464</v>
      </c>
      <c r="C1" s="82" t="s">
        <v>465</v>
      </c>
      <c r="D1" s="82" t="s">
        <v>466</v>
      </c>
      <c r="E1" s="82" t="s">
        <v>821</v>
      </c>
      <c r="F1" s="82" t="s">
        <v>467</v>
      </c>
      <c r="G1" s="82" t="s">
        <v>468</v>
      </c>
      <c r="H1" s="82" t="s">
        <v>469</v>
      </c>
      <c r="I1" s="82" t="s">
        <v>822</v>
      </c>
      <c r="J1" s="82" t="s">
        <v>474</v>
      </c>
      <c r="K1" s="82" t="s">
        <v>475</v>
      </c>
      <c r="L1" s="82" t="s">
        <v>476</v>
      </c>
      <c r="M1" s="82" t="s">
        <v>823</v>
      </c>
      <c r="N1" s="82" t="s">
        <v>737</v>
      </c>
      <c r="O1" s="82" t="s">
        <v>738</v>
      </c>
    </row>
    <row r="2" spans="1:15">
      <c r="A2" s="82" t="s">
        <v>537</v>
      </c>
      <c r="B2" s="82">
        <v>1131</v>
      </c>
      <c r="C2" s="82">
        <v>994</v>
      </c>
      <c r="D2" s="82">
        <v>1021</v>
      </c>
      <c r="E2" s="82">
        <v>1005</v>
      </c>
      <c r="F2" s="82">
        <v>326</v>
      </c>
      <c r="G2" s="82">
        <v>280</v>
      </c>
      <c r="H2" s="82">
        <v>307</v>
      </c>
      <c r="I2" s="82">
        <v>277</v>
      </c>
      <c r="J2" s="82">
        <v>0.28824049513704686</v>
      </c>
      <c r="K2" s="82">
        <v>0.28169014084507044</v>
      </c>
      <c r="L2" s="82">
        <v>0.30068560235063663</v>
      </c>
      <c r="M2" s="82">
        <v>0.27562189054726366</v>
      </c>
      <c r="N2" s="82">
        <v>0.29020979020979021</v>
      </c>
      <c r="O2" s="82">
        <v>0.28609271523178809</v>
      </c>
    </row>
    <row r="3" spans="1:15">
      <c r="A3" s="82" t="s">
        <v>538</v>
      </c>
      <c r="C3" s="82">
        <v>574</v>
      </c>
      <c r="D3" s="82">
        <v>625</v>
      </c>
      <c r="G3" s="82">
        <v>88</v>
      </c>
      <c r="H3" s="82">
        <v>70</v>
      </c>
      <c r="K3" s="82">
        <v>0.15331010452961671</v>
      </c>
      <c r="L3" s="82">
        <v>0.112</v>
      </c>
      <c r="N3" s="82">
        <v>0.1317764804003336</v>
      </c>
      <c r="O3" s="82">
        <v>0.1317764804003336</v>
      </c>
    </row>
    <row r="4" spans="1:15">
      <c r="A4" s="82" t="s">
        <v>539</v>
      </c>
      <c r="B4" s="82">
        <v>583</v>
      </c>
      <c r="C4" s="82">
        <v>667</v>
      </c>
      <c r="D4" s="82">
        <v>762</v>
      </c>
      <c r="E4" s="82">
        <v>714</v>
      </c>
      <c r="F4" s="82">
        <v>118</v>
      </c>
      <c r="G4" s="82">
        <v>123</v>
      </c>
      <c r="H4" s="82">
        <v>108</v>
      </c>
      <c r="I4" s="82">
        <v>130</v>
      </c>
      <c r="J4" s="82">
        <v>0.20240137221269297</v>
      </c>
      <c r="K4" s="82">
        <v>0.18440779610194902</v>
      </c>
      <c r="L4" s="82">
        <v>0.14173228346456693</v>
      </c>
      <c r="M4" s="82">
        <v>0.18207282913165265</v>
      </c>
      <c r="N4" s="82">
        <v>0.17345924453280318</v>
      </c>
      <c r="O4" s="82">
        <v>0.16845543630424639</v>
      </c>
    </row>
    <row r="5" spans="1:15">
      <c r="A5" s="82" t="s">
        <v>540</v>
      </c>
      <c r="B5" s="82">
        <v>406</v>
      </c>
      <c r="C5" s="82">
        <v>395</v>
      </c>
      <c r="D5" s="82">
        <v>372</v>
      </c>
      <c r="E5" s="82">
        <v>333</v>
      </c>
      <c r="F5" s="82">
        <v>200</v>
      </c>
      <c r="G5" s="82">
        <v>151</v>
      </c>
      <c r="H5" s="82">
        <v>170</v>
      </c>
      <c r="I5" s="82">
        <v>152</v>
      </c>
      <c r="J5" s="82">
        <v>0.49261083743842365</v>
      </c>
      <c r="K5" s="82">
        <v>0.38227848101265821</v>
      </c>
      <c r="L5" s="82">
        <v>0.45698924731182794</v>
      </c>
      <c r="M5" s="82">
        <v>0.45645645645645644</v>
      </c>
      <c r="N5" s="82">
        <v>0.4441602728047741</v>
      </c>
      <c r="O5" s="82">
        <v>0.43</v>
      </c>
    </row>
    <row r="6" spans="1:15">
      <c r="A6" s="82" t="s">
        <v>494</v>
      </c>
      <c r="B6" s="82">
        <v>247</v>
      </c>
      <c r="C6" s="82">
        <v>378</v>
      </c>
      <c r="D6" s="82">
        <v>422</v>
      </c>
      <c r="E6" s="82">
        <v>397</v>
      </c>
      <c r="F6" s="82">
        <v>54</v>
      </c>
      <c r="G6" s="82">
        <v>90</v>
      </c>
      <c r="H6" s="82">
        <v>101</v>
      </c>
      <c r="I6" s="82">
        <v>97</v>
      </c>
      <c r="J6" s="82">
        <v>0.21862348178137653</v>
      </c>
      <c r="K6" s="82">
        <v>0.23809523809523808</v>
      </c>
      <c r="L6" s="82">
        <v>0.23933649289099526</v>
      </c>
      <c r="M6" s="82">
        <v>0.24433249370277077</v>
      </c>
      <c r="N6" s="82">
        <v>0.23400191021967526</v>
      </c>
      <c r="O6" s="82">
        <v>0.24060150375939848</v>
      </c>
    </row>
    <row r="7" spans="1:15">
      <c r="A7" s="82" t="s">
        <v>541</v>
      </c>
      <c r="B7" s="82">
        <v>593</v>
      </c>
      <c r="C7" s="82">
        <v>599</v>
      </c>
      <c r="D7" s="82">
        <v>556</v>
      </c>
      <c r="E7" s="82">
        <v>634</v>
      </c>
      <c r="F7" s="82">
        <v>66</v>
      </c>
      <c r="G7" s="82">
        <v>99</v>
      </c>
      <c r="H7" s="82">
        <v>99</v>
      </c>
      <c r="I7" s="82">
        <v>115</v>
      </c>
      <c r="J7" s="82">
        <v>0.11129848229342328</v>
      </c>
      <c r="K7" s="82">
        <v>0.1652754590984975</v>
      </c>
      <c r="L7" s="82">
        <v>0.17805755395683454</v>
      </c>
      <c r="M7" s="82">
        <v>0.18138801261829654</v>
      </c>
      <c r="N7" s="82">
        <v>0.15102974828375287</v>
      </c>
      <c r="O7" s="82">
        <v>0.17495807713806596</v>
      </c>
    </row>
    <row r="8" spans="1:15">
      <c r="A8" s="82" t="s">
        <v>542</v>
      </c>
      <c r="B8" s="82">
        <v>368</v>
      </c>
      <c r="C8" s="82">
        <v>383</v>
      </c>
      <c r="F8" s="82">
        <v>134</v>
      </c>
      <c r="G8" s="82">
        <v>120</v>
      </c>
      <c r="J8" s="82">
        <v>0.3641304347826087</v>
      </c>
      <c r="K8" s="82">
        <v>0.3133159268929504</v>
      </c>
      <c r="N8" s="82">
        <v>0.33821571238348869</v>
      </c>
      <c r="O8" s="82">
        <v>0.3133159268929504</v>
      </c>
    </row>
    <row r="9" spans="1:15">
      <c r="A9" s="82" t="s">
        <v>543</v>
      </c>
      <c r="B9" s="82">
        <v>1131</v>
      </c>
      <c r="C9" s="82">
        <v>1122</v>
      </c>
      <c r="D9" s="82">
        <v>1202</v>
      </c>
      <c r="E9" s="82">
        <v>1134</v>
      </c>
      <c r="F9" s="82">
        <v>347</v>
      </c>
      <c r="G9" s="82">
        <v>348</v>
      </c>
      <c r="H9" s="82">
        <v>384</v>
      </c>
      <c r="I9" s="82">
        <v>317</v>
      </c>
      <c r="J9" s="82">
        <v>0.30680813439434129</v>
      </c>
      <c r="K9" s="82">
        <v>0.31016042780748665</v>
      </c>
      <c r="L9" s="82">
        <v>0.3194675540765391</v>
      </c>
      <c r="M9" s="82">
        <v>0.27954144620811289</v>
      </c>
      <c r="N9" s="82">
        <v>0.312301013024602</v>
      </c>
      <c r="O9" s="82">
        <v>0.30335454019664548</v>
      </c>
    </row>
    <row r="10" spans="1:15">
      <c r="A10" s="82" t="s">
        <v>154</v>
      </c>
      <c r="B10" s="82">
        <v>2097</v>
      </c>
      <c r="F10" s="82">
        <v>856</v>
      </c>
      <c r="J10" s="82">
        <v>0.40820219360991894</v>
      </c>
      <c r="N10" s="82">
        <v>0.40820219360991894</v>
      </c>
    </row>
    <row r="11" spans="1:15">
      <c r="A11" s="82" t="s">
        <v>845</v>
      </c>
    </row>
    <row r="12" spans="1:15">
      <c r="A12" s="82" t="s">
        <v>544</v>
      </c>
      <c r="B12" s="82">
        <v>44</v>
      </c>
      <c r="C12" s="82">
        <v>44</v>
      </c>
      <c r="D12" s="82">
        <v>33</v>
      </c>
      <c r="E12" s="82">
        <v>29</v>
      </c>
      <c r="F12" s="82">
        <v>11</v>
      </c>
      <c r="G12" s="82">
        <v>12</v>
      </c>
      <c r="H12" s="82">
        <v>9</v>
      </c>
      <c r="I12" s="82">
        <v>5</v>
      </c>
      <c r="J12" s="82">
        <v>0.25</v>
      </c>
      <c r="K12" s="82">
        <v>0.27272727272727271</v>
      </c>
      <c r="L12" s="82">
        <v>0.27272727272727271</v>
      </c>
      <c r="M12" s="82">
        <v>0.17241379310344829</v>
      </c>
      <c r="N12" s="82">
        <v>0.26446280991735538</v>
      </c>
      <c r="O12" s="82">
        <v>0.24528301886792453</v>
      </c>
    </row>
    <row r="13" spans="1:15">
      <c r="A13" s="82" t="s">
        <v>545</v>
      </c>
      <c r="B13" s="82">
        <v>166</v>
      </c>
      <c r="C13" s="82">
        <v>184</v>
      </c>
      <c r="D13" s="82">
        <v>171</v>
      </c>
      <c r="E13" s="82">
        <v>210</v>
      </c>
      <c r="F13" s="82">
        <v>34</v>
      </c>
      <c r="G13" s="82">
        <v>47</v>
      </c>
      <c r="H13" s="82">
        <v>42</v>
      </c>
      <c r="I13" s="82">
        <v>48</v>
      </c>
      <c r="J13" s="82">
        <v>0.20481927710843373</v>
      </c>
      <c r="K13" s="82">
        <v>0.25543478260869568</v>
      </c>
      <c r="L13" s="82">
        <v>0.24561403508771928</v>
      </c>
      <c r="M13" s="82">
        <v>0.22857142857142856</v>
      </c>
      <c r="N13" s="82">
        <v>0.23608445297504799</v>
      </c>
      <c r="O13" s="82">
        <v>0.2424778761061947</v>
      </c>
    </row>
    <row r="14" spans="1:15">
      <c r="A14" s="82" t="s">
        <v>12</v>
      </c>
      <c r="B14" s="82">
        <v>26</v>
      </c>
      <c r="C14" s="82">
        <v>53</v>
      </c>
      <c r="D14" s="82">
        <v>181</v>
      </c>
      <c r="E14" s="82">
        <v>224</v>
      </c>
      <c r="F14" s="82">
        <v>5</v>
      </c>
      <c r="G14" s="82">
        <v>11</v>
      </c>
      <c r="H14" s="82">
        <v>24</v>
      </c>
      <c r="I14" s="82">
        <v>19</v>
      </c>
      <c r="J14" s="82">
        <v>0.19230769230769232</v>
      </c>
      <c r="K14" s="82">
        <v>0.20754716981132076</v>
      </c>
      <c r="L14" s="82">
        <v>0.13259668508287292</v>
      </c>
      <c r="M14" s="82">
        <v>8.4821428571428575E-2</v>
      </c>
      <c r="N14" s="82">
        <v>0.15384615384615385</v>
      </c>
      <c r="O14" s="82">
        <v>0.11790393013100436</v>
      </c>
    </row>
    <row r="15" spans="1:15">
      <c r="A15" s="82" t="s">
        <v>165</v>
      </c>
      <c r="B15" s="82">
        <v>1542</v>
      </c>
      <c r="C15" s="82">
        <v>787</v>
      </c>
      <c r="D15" s="82">
        <v>983</v>
      </c>
      <c r="F15" s="82">
        <v>396</v>
      </c>
      <c r="G15" s="82">
        <v>265</v>
      </c>
      <c r="H15" s="82">
        <v>304</v>
      </c>
      <c r="J15" s="82">
        <v>0.25680933852140075</v>
      </c>
      <c r="K15" s="82">
        <v>0.33672172808132145</v>
      </c>
      <c r="L15" s="82">
        <v>0.30925737538148523</v>
      </c>
      <c r="N15" s="82">
        <v>0.29136473429951693</v>
      </c>
      <c r="O15" s="82">
        <v>0.32146892655367232</v>
      </c>
    </row>
    <row r="16" spans="1:15">
      <c r="A16" s="82" t="s">
        <v>546</v>
      </c>
      <c r="C16" s="82">
        <v>178</v>
      </c>
      <c r="G16" s="82">
        <v>35</v>
      </c>
      <c r="K16" s="82">
        <v>0.19662921348314608</v>
      </c>
      <c r="N16" s="82">
        <v>0.19662921348314608</v>
      </c>
      <c r="O16" s="82">
        <v>0.19662921348314608</v>
      </c>
    </row>
    <row r="17" spans="1:15">
      <c r="A17" s="82" t="s">
        <v>547</v>
      </c>
      <c r="C17" s="82">
        <v>92</v>
      </c>
      <c r="G17" s="82">
        <v>23</v>
      </c>
      <c r="K17" s="82">
        <v>0.25</v>
      </c>
      <c r="N17" s="82">
        <v>0.25</v>
      </c>
      <c r="O17" s="82">
        <v>0.25</v>
      </c>
    </row>
    <row r="18" spans="1:15">
      <c r="A18" s="82" t="s">
        <v>548</v>
      </c>
      <c r="C18" s="82">
        <v>664</v>
      </c>
      <c r="G18" s="82">
        <v>163</v>
      </c>
      <c r="K18" s="82">
        <v>0.24548192771084337</v>
      </c>
      <c r="N18" s="82">
        <v>0.24548192771084337</v>
      </c>
      <c r="O18" s="82">
        <v>0.24548192771084337</v>
      </c>
    </row>
    <row r="19" spans="1:15">
      <c r="A19" s="82" t="s">
        <v>549</v>
      </c>
      <c r="C19" s="82">
        <v>306</v>
      </c>
      <c r="G19" s="82">
        <v>50</v>
      </c>
      <c r="K19" s="82">
        <v>0.16339869281045752</v>
      </c>
      <c r="N19" s="82">
        <v>0.16339869281045752</v>
      </c>
      <c r="O19" s="82">
        <v>0.16339869281045752</v>
      </c>
    </row>
    <row r="20" spans="1:15">
      <c r="A20" s="82" t="s">
        <v>550</v>
      </c>
      <c r="D20" s="82">
        <v>188</v>
      </c>
      <c r="H20" s="82">
        <v>42</v>
      </c>
      <c r="L20" s="82">
        <v>0.22340425531914893</v>
      </c>
      <c r="N20" s="82">
        <v>0.22340425531914893</v>
      </c>
      <c r="O20" s="82">
        <v>0.22340425531914893</v>
      </c>
    </row>
    <row r="21" spans="1:15">
      <c r="A21" s="82" t="s">
        <v>551</v>
      </c>
      <c r="D21" s="82">
        <v>85</v>
      </c>
      <c r="H21" s="82">
        <v>17</v>
      </c>
      <c r="L21" s="82">
        <v>0.2</v>
      </c>
      <c r="N21" s="82">
        <v>0.2</v>
      </c>
      <c r="O21" s="82">
        <v>0.2</v>
      </c>
    </row>
    <row r="22" spans="1:15">
      <c r="A22" s="82" t="s">
        <v>846</v>
      </c>
      <c r="E22" s="82">
        <v>175</v>
      </c>
      <c r="I22" s="82">
        <v>39</v>
      </c>
      <c r="M22" s="82">
        <v>0.22285714285714286</v>
      </c>
      <c r="O22" s="82">
        <v>0.22285714285714286</v>
      </c>
    </row>
    <row r="23" spans="1:15">
      <c r="A23" s="82" t="s">
        <v>552</v>
      </c>
      <c r="D23" s="82">
        <v>684</v>
      </c>
      <c r="H23" s="82">
        <v>168</v>
      </c>
      <c r="L23" s="82">
        <v>0.24561403508771928</v>
      </c>
      <c r="N23" s="82">
        <v>0.24561403508771928</v>
      </c>
      <c r="O23" s="82">
        <v>0.24561403508771928</v>
      </c>
    </row>
    <row r="24" spans="1:15">
      <c r="A24" s="82" t="s">
        <v>553</v>
      </c>
      <c r="D24" s="82">
        <v>289</v>
      </c>
      <c r="H24" s="82">
        <v>61</v>
      </c>
      <c r="L24" s="82">
        <v>0.21107266435986158</v>
      </c>
      <c r="N24" s="82">
        <v>0.21107266435986158</v>
      </c>
      <c r="O24" s="82">
        <v>0.21107266435986158</v>
      </c>
    </row>
    <row r="25" spans="1:15">
      <c r="A25" s="82" t="s">
        <v>179</v>
      </c>
      <c r="B25" s="82">
        <v>492</v>
      </c>
      <c r="C25" s="82">
        <v>553</v>
      </c>
      <c r="D25" s="82">
        <v>530</v>
      </c>
      <c r="E25" s="82">
        <v>670</v>
      </c>
      <c r="F25" s="82">
        <v>79</v>
      </c>
      <c r="G25" s="82">
        <v>79</v>
      </c>
      <c r="H25" s="82">
        <v>84</v>
      </c>
      <c r="I25" s="82">
        <v>86</v>
      </c>
      <c r="J25" s="82">
        <v>0.16056910569105692</v>
      </c>
      <c r="K25" s="82">
        <v>0.14285714285714285</v>
      </c>
      <c r="L25" s="82">
        <v>0.15849056603773584</v>
      </c>
      <c r="M25" s="82">
        <v>0.12835820895522387</v>
      </c>
      <c r="N25" s="82">
        <v>0.15365079365079365</v>
      </c>
      <c r="O25" s="82">
        <v>0.14204221334854536</v>
      </c>
    </row>
    <row r="26" spans="1:15">
      <c r="A26" s="82" t="s">
        <v>14</v>
      </c>
      <c r="B26" s="82">
        <v>430</v>
      </c>
      <c r="C26" s="82">
        <v>476</v>
      </c>
      <c r="D26" s="82">
        <v>601</v>
      </c>
      <c r="E26" s="82">
        <v>600</v>
      </c>
      <c r="F26" s="82">
        <v>103</v>
      </c>
      <c r="G26" s="82">
        <v>104</v>
      </c>
      <c r="H26" s="82">
        <v>140</v>
      </c>
      <c r="I26" s="82">
        <v>125</v>
      </c>
      <c r="J26" s="82">
        <v>0.23953488372093024</v>
      </c>
      <c r="K26" s="82">
        <v>0.21848739495798319</v>
      </c>
      <c r="L26" s="82">
        <v>0.23294509151414308</v>
      </c>
      <c r="M26" s="82">
        <v>0.20833333333333334</v>
      </c>
      <c r="N26" s="82">
        <v>0.23025879230258792</v>
      </c>
      <c r="O26" s="82">
        <v>0.22003577817531306</v>
      </c>
    </row>
    <row r="27" spans="1:15">
      <c r="A27" s="82" t="s">
        <v>43</v>
      </c>
      <c r="B27" s="82">
        <v>464</v>
      </c>
      <c r="F27" s="82">
        <v>68</v>
      </c>
      <c r="J27" s="82">
        <v>0.14655172413793102</v>
      </c>
      <c r="N27" s="82">
        <v>0.14655172413793102</v>
      </c>
    </row>
    <row r="28" spans="1:15">
      <c r="A28" s="82" t="s">
        <v>44</v>
      </c>
      <c r="C28" s="82">
        <v>643</v>
      </c>
      <c r="D28" s="82">
        <v>720</v>
      </c>
      <c r="G28" s="82">
        <v>83</v>
      </c>
      <c r="H28" s="82">
        <v>89</v>
      </c>
      <c r="K28" s="82">
        <v>0.12908242612752721</v>
      </c>
      <c r="L28" s="82">
        <v>0.12361111111111112</v>
      </c>
      <c r="N28" s="82">
        <v>0.12619222303741745</v>
      </c>
      <c r="O28" s="82">
        <v>0.12619222303741745</v>
      </c>
    </row>
    <row r="29" spans="1:15">
      <c r="A29" s="82" t="s">
        <v>554</v>
      </c>
      <c r="B29" s="82">
        <v>135</v>
      </c>
      <c r="C29" s="82">
        <v>135</v>
      </c>
      <c r="D29" s="82">
        <v>162</v>
      </c>
      <c r="E29" s="82">
        <v>144</v>
      </c>
      <c r="F29" s="82">
        <v>54</v>
      </c>
      <c r="G29" s="82">
        <v>51</v>
      </c>
      <c r="H29" s="82">
        <v>48</v>
      </c>
      <c r="I29" s="82">
        <v>37</v>
      </c>
      <c r="J29" s="82">
        <v>0.4</v>
      </c>
      <c r="K29" s="82">
        <v>0.37777777777777777</v>
      </c>
      <c r="L29" s="82">
        <v>0.29629629629629628</v>
      </c>
      <c r="M29" s="82">
        <v>0.25694444444444442</v>
      </c>
      <c r="N29" s="82">
        <v>0.35416666666666669</v>
      </c>
      <c r="O29" s="82">
        <v>0.30839002267573695</v>
      </c>
    </row>
    <row r="30" spans="1:15">
      <c r="A30" s="82" t="s">
        <v>555</v>
      </c>
      <c r="B30" s="82">
        <v>294</v>
      </c>
      <c r="F30" s="82">
        <v>111</v>
      </c>
      <c r="J30" s="82">
        <v>0.37755102040816324</v>
      </c>
      <c r="N30" s="82">
        <v>0.37755102040816324</v>
      </c>
    </row>
    <row r="31" spans="1:15">
      <c r="A31" s="82" t="s">
        <v>556</v>
      </c>
      <c r="B31" s="82">
        <v>210</v>
      </c>
      <c r="C31" s="82">
        <v>220</v>
      </c>
      <c r="D31" s="82">
        <v>252</v>
      </c>
      <c r="E31" s="82">
        <v>235</v>
      </c>
      <c r="F31" s="82">
        <v>45</v>
      </c>
      <c r="G31" s="82">
        <v>41</v>
      </c>
      <c r="H31" s="82">
        <v>48</v>
      </c>
      <c r="I31" s="82">
        <v>49</v>
      </c>
      <c r="J31" s="82">
        <v>0.21428571428571427</v>
      </c>
      <c r="K31" s="82">
        <v>0.18636363636363637</v>
      </c>
      <c r="L31" s="82">
        <v>0.19047619047619047</v>
      </c>
      <c r="M31" s="82">
        <v>0.20851063829787234</v>
      </c>
      <c r="N31" s="82">
        <v>0.19648093841642228</v>
      </c>
      <c r="O31" s="82">
        <v>0.19519094766619519</v>
      </c>
    </row>
    <row r="32" spans="1:15">
      <c r="A32" s="82" t="s">
        <v>557</v>
      </c>
      <c r="B32" s="82">
        <v>117</v>
      </c>
      <c r="C32" s="82">
        <v>231</v>
      </c>
      <c r="D32" s="82">
        <v>232</v>
      </c>
      <c r="E32" s="82">
        <v>174</v>
      </c>
      <c r="F32" s="82">
        <v>11</v>
      </c>
      <c r="G32" s="82">
        <v>38</v>
      </c>
      <c r="H32" s="82">
        <v>72</v>
      </c>
      <c r="I32" s="82">
        <v>30</v>
      </c>
      <c r="J32" s="82">
        <v>9.4017094017094016E-2</v>
      </c>
      <c r="K32" s="82">
        <v>0.16450216450216451</v>
      </c>
      <c r="L32" s="82">
        <v>0.31034482758620691</v>
      </c>
      <c r="M32" s="82">
        <v>0.17241379310344829</v>
      </c>
      <c r="N32" s="82">
        <v>0.20862068965517241</v>
      </c>
      <c r="O32" s="82">
        <v>0.21978021978021978</v>
      </c>
    </row>
    <row r="33" spans="1:15">
      <c r="A33" s="82" t="s">
        <v>847</v>
      </c>
      <c r="E33" s="82">
        <v>159</v>
      </c>
      <c r="I33" s="82">
        <v>18</v>
      </c>
      <c r="M33" s="82">
        <v>0.11320754716981132</v>
      </c>
      <c r="O33" s="82">
        <v>0.11320754716981132</v>
      </c>
    </row>
    <row r="34" spans="1:15">
      <c r="A34" s="82" t="s">
        <v>848</v>
      </c>
      <c r="E34" s="82">
        <v>267</v>
      </c>
      <c r="I34" s="82">
        <v>123</v>
      </c>
      <c r="M34" s="82">
        <v>0.4606741573033708</v>
      </c>
      <c r="O34" s="82">
        <v>0.4606741573033708</v>
      </c>
    </row>
    <row r="35" spans="1:15">
      <c r="A35" s="82" t="s">
        <v>849</v>
      </c>
      <c r="E35" s="82">
        <v>418</v>
      </c>
      <c r="I35" s="82">
        <v>167</v>
      </c>
      <c r="M35" s="82">
        <v>0.39952153110047844</v>
      </c>
      <c r="O35" s="82">
        <v>0.39952153110047844</v>
      </c>
    </row>
    <row r="36" spans="1:15">
      <c r="A36" s="82" t="s">
        <v>850</v>
      </c>
      <c r="E36" s="82">
        <v>394</v>
      </c>
      <c r="I36" s="82">
        <v>161</v>
      </c>
      <c r="M36" s="82">
        <v>0.40862944162436549</v>
      </c>
      <c r="O36" s="82">
        <v>0.40862944162436549</v>
      </c>
    </row>
    <row r="37" spans="1:15">
      <c r="A37" s="82" t="s">
        <v>851</v>
      </c>
      <c r="E37" s="82">
        <v>746</v>
      </c>
      <c r="I37" s="82">
        <v>294</v>
      </c>
      <c r="M37" s="82">
        <v>0.3941018766756032</v>
      </c>
      <c r="O37" s="82">
        <v>0.3941018766756032</v>
      </c>
    </row>
    <row r="38" spans="1:15">
      <c r="A38" s="82" t="s">
        <v>558</v>
      </c>
      <c r="B38" s="82">
        <v>278</v>
      </c>
      <c r="C38" s="82">
        <v>259</v>
      </c>
      <c r="D38" s="82">
        <v>269</v>
      </c>
      <c r="F38" s="82">
        <v>88</v>
      </c>
      <c r="G38" s="82">
        <v>94</v>
      </c>
      <c r="H38" s="82">
        <v>76</v>
      </c>
      <c r="J38" s="82">
        <v>0.31654676258992803</v>
      </c>
      <c r="K38" s="82">
        <v>0.36293436293436293</v>
      </c>
      <c r="L38" s="82">
        <v>0.28252788104089221</v>
      </c>
      <c r="N38" s="82">
        <v>0.32009925558312657</v>
      </c>
      <c r="O38" s="82">
        <v>0.32196969696969696</v>
      </c>
    </row>
    <row r="39" spans="1:15">
      <c r="A39" s="82" t="s">
        <v>559</v>
      </c>
      <c r="B39" s="82">
        <v>163</v>
      </c>
      <c r="C39" s="82">
        <v>172</v>
      </c>
      <c r="D39" s="82">
        <v>137</v>
      </c>
      <c r="F39" s="82">
        <v>51</v>
      </c>
      <c r="G39" s="82">
        <v>59</v>
      </c>
      <c r="H39" s="82">
        <v>42</v>
      </c>
      <c r="J39" s="82">
        <v>0.31288343558282211</v>
      </c>
      <c r="K39" s="82">
        <v>0.34302325581395349</v>
      </c>
      <c r="L39" s="82">
        <v>0.30656934306569344</v>
      </c>
      <c r="N39" s="82">
        <v>0.32203389830508472</v>
      </c>
      <c r="O39" s="82">
        <v>0.32686084142394822</v>
      </c>
    </row>
    <row r="40" spans="1:15">
      <c r="A40" s="82" t="s">
        <v>560</v>
      </c>
      <c r="B40" s="82">
        <v>249</v>
      </c>
      <c r="C40" s="82">
        <v>271</v>
      </c>
      <c r="D40" s="82">
        <v>284</v>
      </c>
      <c r="F40" s="82">
        <v>64</v>
      </c>
      <c r="G40" s="82">
        <v>83</v>
      </c>
      <c r="H40" s="82">
        <v>87</v>
      </c>
      <c r="J40" s="82">
        <v>0.25702811244979917</v>
      </c>
      <c r="K40" s="82">
        <v>0.30627306273062732</v>
      </c>
      <c r="L40" s="82">
        <v>0.30633802816901406</v>
      </c>
      <c r="N40" s="82">
        <v>0.29104477611940299</v>
      </c>
      <c r="O40" s="82">
        <v>0.30630630630630629</v>
      </c>
    </row>
    <row r="41" spans="1:15">
      <c r="A41" s="82" t="s">
        <v>561</v>
      </c>
      <c r="B41" s="82">
        <v>257</v>
      </c>
      <c r="C41" s="82">
        <v>320</v>
      </c>
      <c r="D41" s="82">
        <v>310</v>
      </c>
      <c r="F41" s="82">
        <v>64</v>
      </c>
      <c r="G41" s="82">
        <v>79</v>
      </c>
      <c r="H41" s="82">
        <v>68</v>
      </c>
      <c r="J41" s="82">
        <v>0.24902723735408561</v>
      </c>
      <c r="K41" s="82">
        <v>0.24687500000000001</v>
      </c>
      <c r="L41" s="82">
        <v>0.21935483870967742</v>
      </c>
      <c r="N41" s="82">
        <v>0.23788049605411499</v>
      </c>
      <c r="O41" s="82">
        <v>0.23333333333333334</v>
      </c>
    </row>
    <row r="42" spans="1:15">
      <c r="A42" s="82" t="s">
        <v>562</v>
      </c>
      <c r="B42" s="82">
        <v>317</v>
      </c>
      <c r="C42" s="82">
        <v>357</v>
      </c>
      <c r="D42" s="82">
        <v>305</v>
      </c>
      <c r="F42" s="82">
        <v>113</v>
      </c>
      <c r="G42" s="82">
        <v>130</v>
      </c>
      <c r="H42" s="82">
        <v>96</v>
      </c>
      <c r="J42" s="82">
        <v>0.35646687697160884</v>
      </c>
      <c r="K42" s="82">
        <v>0.36414565826330531</v>
      </c>
      <c r="L42" s="82">
        <v>0.31475409836065577</v>
      </c>
      <c r="N42" s="82">
        <v>0.34627170582226763</v>
      </c>
      <c r="O42" s="82">
        <v>0.34138972809667673</v>
      </c>
    </row>
    <row r="43" spans="1:15">
      <c r="A43" s="82" t="s">
        <v>563</v>
      </c>
      <c r="B43" s="82">
        <v>1604</v>
      </c>
      <c r="C43" s="82">
        <v>1569</v>
      </c>
      <c r="D43" s="82">
        <v>1661</v>
      </c>
      <c r="E43" s="82">
        <v>1622</v>
      </c>
      <c r="F43" s="82">
        <v>776</v>
      </c>
      <c r="G43" s="82">
        <v>781</v>
      </c>
      <c r="H43" s="82">
        <v>796</v>
      </c>
      <c r="I43" s="82">
        <v>766</v>
      </c>
      <c r="J43" s="82">
        <v>0.48379052369077308</v>
      </c>
      <c r="K43" s="82">
        <v>0.49776927979604846</v>
      </c>
      <c r="L43" s="82">
        <v>0.47922937989163156</v>
      </c>
      <c r="M43" s="82">
        <v>0.4722564734895191</v>
      </c>
      <c r="N43" s="82">
        <v>0.48676044683491931</v>
      </c>
      <c r="O43" s="82">
        <v>0.4828936521022259</v>
      </c>
    </row>
    <row r="44" spans="1:15">
      <c r="A44" s="82" t="s">
        <v>564</v>
      </c>
      <c r="B44" s="82">
        <v>171</v>
      </c>
      <c r="C44" s="82">
        <v>188</v>
      </c>
      <c r="D44" s="82">
        <v>217</v>
      </c>
      <c r="E44" s="82">
        <v>213</v>
      </c>
      <c r="F44" s="82">
        <v>56</v>
      </c>
      <c r="G44" s="82">
        <v>72</v>
      </c>
      <c r="H44" s="82">
        <v>80</v>
      </c>
      <c r="I44" s="82">
        <v>55</v>
      </c>
      <c r="J44" s="82">
        <v>0.32748538011695905</v>
      </c>
      <c r="K44" s="82">
        <v>0.38297872340425532</v>
      </c>
      <c r="L44" s="82">
        <v>0.3686635944700461</v>
      </c>
      <c r="M44" s="82">
        <v>0.25821596244131456</v>
      </c>
      <c r="N44" s="82">
        <v>0.3611111111111111</v>
      </c>
      <c r="O44" s="82">
        <v>0.33495145631067963</v>
      </c>
    </row>
    <row r="45" spans="1:15">
      <c r="A45" s="82" t="s">
        <v>565</v>
      </c>
      <c r="B45" s="82">
        <v>527</v>
      </c>
      <c r="F45" s="82">
        <v>70</v>
      </c>
      <c r="J45" s="82">
        <v>0.13282732447817835</v>
      </c>
      <c r="N45" s="82">
        <v>0.13282732447817835</v>
      </c>
    </row>
    <row r="46" spans="1:15">
      <c r="A46" s="82" t="s">
        <v>499</v>
      </c>
      <c r="B46" s="82">
        <v>496</v>
      </c>
      <c r="C46" s="82">
        <v>607</v>
      </c>
      <c r="D46" s="82">
        <v>568</v>
      </c>
      <c r="E46" s="82">
        <v>806</v>
      </c>
      <c r="F46" s="82">
        <v>171</v>
      </c>
      <c r="G46" s="82">
        <v>177</v>
      </c>
      <c r="H46" s="82">
        <v>197</v>
      </c>
      <c r="I46" s="82">
        <v>243</v>
      </c>
      <c r="J46" s="82">
        <v>0.34475806451612906</v>
      </c>
      <c r="K46" s="82">
        <v>0.29159802306425042</v>
      </c>
      <c r="L46" s="82">
        <v>0.34683098591549294</v>
      </c>
      <c r="M46" s="82">
        <v>0.30148883374689828</v>
      </c>
      <c r="N46" s="82">
        <v>0.32615200478755235</v>
      </c>
      <c r="O46" s="82">
        <v>0.31145885916203936</v>
      </c>
    </row>
    <row r="47" spans="1:15">
      <c r="A47" s="82" t="s">
        <v>566</v>
      </c>
      <c r="B47" s="82">
        <v>377</v>
      </c>
      <c r="C47" s="82">
        <v>870</v>
      </c>
      <c r="D47" s="82">
        <v>887</v>
      </c>
      <c r="E47" s="82">
        <v>869</v>
      </c>
      <c r="F47" s="82">
        <v>130</v>
      </c>
      <c r="G47" s="82">
        <v>229</v>
      </c>
      <c r="H47" s="82">
        <v>229</v>
      </c>
      <c r="I47" s="82">
        <v>245</v>
      </c>
      <c r="J47" s="82">
        <v>0.34482758620689657</v>
      </c>
      <c r="K47" s="82">
        <v>0.26321839080459769</v>
      </c>
      <c r="L47" s="82">
        <v>0.25817361894024804</v>
      </c>
      <c r="M47" s="82">
        <v>0.28193325661680091</v>
      </c>
      <c r="N47" s="82">
        <v>0.27553889409559512</v>
      </c>
      <c r="O47" s="82">
        <v>0.26770753998476771</v>
      </c>
    </row>
    <row r="48" spans="1:15">
      <c r="A48" s="82" t="s">
        <v>500</v>
      </c>
      <c r="B48" s="82">
        <v>261</v>
      </c>
      <c r="C48" s="82">
        <v>388</v>
      </c>
      <c r="F48" s="82">
        <v>13</v>
      </c>
      <c r="G48" s="82">
        <v>30</v>
      </c>
      <c r="J48" s="82">
        <v>4.9808429118773943E-2</v>
      </c>
      <c r="K48" s="82">
        <v>7.7319587628865982E-2</v>
      </c>
      <c r="N48" s="82">
        <v>6.6255778120184905E-2</v>
      </c>
      <c r="O48" s="82">
        <v>7.7319587628865982E-2</v>
      </c>
    </row>
    <row r="49" spans="1:15">
      <c r="A49" s="82" t="s">
        <v>567</v>
      </c>
      <c r="B49" s="82">
        <v>315</v>
      </c>
      <c r="C49" s="82">
        <v>357</v>
      </c>
      <c r="D49" s="82">
        <v>275</v>
      </c>
      <c r="E49" s="82">
        <v>329</v>
      </c>
      <c r="F49" s="82">
        <v>56</v>
      </c>
      <c r="G49" s="82">
        <v>82</v>
      </c>
      <c r="H49" s="82">
        <v>64</v>
      </c>
      <c r="I49" s="82">
        <v>81</v>
      </c>
      <c r="J49" s="82">
        <v>0.17777777777777778</v>
      </c>
      <c r="K49" s="82">
        <v>0.22969187675070027</v>
      </c>
      <c r="L49" s="82">
        <v>0.23272727272727273</v>
      </c>
      <c r="M49" s="82">
        <v>0.24620060790273557</v>
      </c>
      <c r="N49" s="82">
        <v>0.21330517423442449</v>
      </c>
      <c r="O49" s="82">
        <v>0.23621227887617066</v>
      </c>
    </row>
    <row r="50" spans="1:15">
      <c r="A50" s="82" t="s">
        <v>249</v>
      </c>
      <c r="D50" s="82">
        <v>1207</v>
      </c>
      <c r="E50" s="82">
        <v>1205</v>
      </c>
      <c r="H50" s="82">
        <v>405</v>
      </c>
      <c r="I50" s="82">
        <v>429</v>
      </c>
      <c r="L50" s="82">
        <v>0.3355426677713339</v>
      </c>
      <c r="M50" s="82">
        <v>0.35601659751037346</v>
      </c>
      <c r="N50" s="82">
        <v>0.3355426677713339</v>
      </c>
      <c r="O50" s="82">
        <v>0.34577114427860695</v>
      </c>
    </row>
    <row r="51" spans="1:15">
      <c r="A51" s="82" t="s">
        <v>254</v>
      </c>
      <c r="B51" s="82">
        <v>984</v>
      </c>
      <c r="C51" s="82">
        <v>1111</v>
      </c>
      <c r="F51" s="82">
        <v>389</v>
      </c>
      <c r="G51" s="82">
        <v>431</v>
      </c>
      <c r="J51" s="82">
        <v>0.39532520325203252</v>
      </c>
      <c r="K51" s="82">
        <v>0.38793879387938796</v>
      </c>
      <c r="N51" s="82">
        <v>0.39140811455847258</v>
      </c>
      <c r="O51" s="82">
        <v>0.38793879387938796</v>
      </c>
    </row>
    <row r="52" spans="1:15">
      <c r="A52" s="82" t="s">
        <v>568</v>
      </c>
      <c r="B52" s="82">
        <v>180</v>
      </c>
      <c r="C52" s="82">
        <v>164</v>
      </c>
      <c r="D52" s="82">
        <v>228</v>
      </c>
      <c r="E52" s="82">
        <v>202</v>
      </c>
      <c r="F52" s="82">
        <v>65</v>
      </c>
      <c r="G52" s="82">
        <v>43</v>
      </c>
      <c r="H52" s="82">
        <v>63</v>
      </c>
      <c r="I52" s="82">
        <v>64</v>
      </c>
      <c r="J52" s="82">
        <v>0.3611111111111111</v>
      </c>
      <c r="K52" s="82">
        <v>0.26219512195121952</v>
      </c>
      <c r="L52" s="82">
        <v>0.27631578947368424</v>
      </c>
      <c r="M52" s="82">
        <v>0.31683168316831684</v>
      </c>
      <c r="N52" s="82">
        <v>0.29895104895104896</v>
      </c>
      <c r="O52" s="82">
        <v>0.28619528619528617</v>
      </c>
    </row>
    <row r="53" spans="1:15">
      <c r="A53" s="82" t="s">
        <v>273</v>
      </c>
      <c r="B53" s="82">
        <v>1014</v>
      </c>
      <c r="C53" s="82">
        <v>1129</v>
      </c>
      <c r="D53" s="82">
        <v>1232</v>
      </c>
      <c r="E53" s="82">
        <v>1063</v>
      </c>
      <c r="F53" s="82">
        <v>253</v>
      </c>
      <c r="G53" s="82">
        <v>220</v>
      </c>
      <c r="H53" s="82">
        <v>250</v>
      </c>
      <c r="I53" s="82">
        <v>198</v>
      </c>
      <c r="J53" s="82">
        <v>0.2495069033530572</v>
      </c>
      <c r="K53" s="82">
        <v>0.19486271036315322</v>
      </c>
      <c r="L53" s="82">
        <v>0.20292207792207792</v>
      </c>
      <c r="M53" s="82">
        <v>0.18626528692380057</v>
      </c>
      <c r="N53" s="82">
        <v>0.21422222222222223</v>
      </c>
      <c r="O53" s="82">
        <v>0.19509345794392524</v>
      </c>
    </row>
    <row r="54" spans="1:15">
      <c r="A54" s="82" t="s">
        <v>569</v>
      </c>
    </row>
    <row r="55" spans="1:15">
      <c r="A55" s="82" t="s">
        <v>62</v>
      </c>
      <c r="D55" s="82">
        <v>1221</v>
      </c>
      <c r="E55" s="82">
        <v>1241</v>
      </c>
      <c r="H55" s="82">
        <v>344</v>
      </c>
      <c r="I55" s="82">
        <v>318</v>
      </c>
      <c r="L55" s="82">
        <v>0.28173628173628174</v>
      </c>
      <c r="M55" s="82">
        <v>0.25624496373892025</v>
      </c>
      <c r="N55" s="82">
        <v>0.28173628173628174</v>
      </c>
      <c r="O55" s="82">
        <v>0.26888708367181152</v>
      </c>
    </row>
    <row r="56" spans="1:15">
      <c r="A56" s="82" t="s">
        <v>570</v>
      </c>
      <c r="C56" s="82">
        <v>111</v>
      </c>
      <c r="D56" s="82">
        <v>144</v>
      </c>
      <c r="E56" s="82">
        <v>160</v>
      </c>
      <c r="G56" s="82">
        <v>29</v>
      </c>
      <c r="H56" s="82">
        <v>38</v>
      </c>
      <c r="I56" s="82">
        <v>34</v>
      </c>
      <c r="K56" s="82">
        <v>0.26126126126126126</v>
      </c>
      <c r="L56" s="82">
        <v>0.2638888888888889</v>
      </c>
      <c r="M56" s="82">
        <v>0.21249999999999999</v>
      </c>
      <c r="N56" s="82">
        <v>0.2627450980392157</v>
      </c>
      <c r="O56" s="82">
        <v>0.2433734939759036</v>
      </c>
    </row>
    <row r="57" spans="1:15">
      <c r="A57" s="82" t="s">
        <v>63</v>
      </c>
      <c r="B57" s="82">
        <v>739</v>
      </c>
      <c r="C57" s="82">
        <v>691</v>
      </c>
      <c r="F57" s="82">
        <v>152</v>
      </c>
      <c r="G57" s="82">
        <v>117</v>
      </c>
      <c r="J57" s="82">
        <v>0.20568335588633288</v>
      </c>
      <c r="K57" s="82">
        <v>0.16931982633863965</v>
      </c>
      <c r="N57" s="82">
        <v>0.18811188811188811</v>
      </c>
      <c r="O57" s="82">
        <v>0.16931982633863965</v>
      </c>
    </row>
    <row r="58" spans="1:15">
      <c r="A58" s="82" t="s">
        <v>571</v>
      </c>
      <c r="B58" s="82">
        <v>645</v>
      </c>
      <c r="C58" s="82">
        <v>674</v>
      </c>
      <c r="D58" s="82">
        <v>629</v>
      </c>
      <c r="E58" s="82">
        <v>625</v>
      </c>
      <c r="F58" s="82">
        <v>200</v>
      </c>
      <c r="G58" s="82">
        <v>193</v>
      </c>
      <c r="H58" s="82">
        <v>167</v>
      </c>
      <c r="I58" s="82">
        <v>175</v>
      </c>
      <c r="J58" s="82">
        <v>0.31007751937984496</v>
      </c>
      <c r="K58" s="82">
        <v>0.28635014836795253</v>
      </c>
      <c r="L58" s="82">
        <v>0.26550079491255962</v>
      </c>
      <c r="M58" s="82">
        <v>0.28000000000000003</v>
      </c>
      <c r="N58" s="82">
        <v>0.28747433264887062</v>
      </c>
      <c r="O58" s="82">
        <v>0.27748962655601661</v>
      </c>
    </row>
    <row r="59" spans="1:15">
      <c r="A59" s="82" t="s">
        <v>572</v>
      </c>
      <c r="B59" s="82">
        <v>905</v>
      </c>
      <c r="C59" s="82">
        <v>1012</v>
      </c>
      <c r="D59" s="82">
        <v>964</v>
      </c>
      <c r="E59" s="82">
        <v>889</v>
      </c>
      <c r="F59" s="82">
        <v>123</v>
      </c>
      <c r="G59" s="82">
        <v>120</v>
      </c>
      <c r="H59" s="82">
        <v>120</v>
      </c>
      <c r="I59" s="82">
        <v>131</v>
      </c>
      <c r="J59" s="82">
        <v>0.13591160220994475</v>
      </c>
      <c r="K59" s="82">
        <v>0.11857707509881422</v>
      </c>
      <c r="L59" s="82">
        <v>0.12448132780082988</v>
      </c>
      <c r="M59" s="82">
        <v>0.14735658042744657</v>
      </c>
      <c r="N59" s="82">
        <v>0.12599791738979521</v>
      </c>
      <c r="O59" s="82">
        <v>0.12949389179755671</v>
      </c>
    </row>
    <row r="60" spans="1:15">
      <c r="A60" s="82" t="s">
        <v>573</v>
      </c>
      <c r="B60" s="82">
        <v>309</v>
      </c>
      <c r="C60" s="82">
        <v>381</v>
      </c>
      <c r="D60" s="82">
        <v>352</v>
      </c>
      <c r="E60" s="82">
        <v>301</v>
      </c>
      <c r="F60" s="82">
        <v>62</v>
      </c>
      <c r="G60" s="82">
        <v>52</v>
      </c>
      <c r="H60" s="82">
        <v>61</v>
      </c>
      <c r="I60" s="82">
        <v>51</v>
      </c>
      <c r="J60" s="82">
        <v>0.20064724919093851</v>
      </c>
      <c r="K60" s="82">
        <v>0.13648293963254593</v>
      </c>
      <c r="L60" s="82">
        <v>0.17329545454545456</v>
      </c>
      <c r="M60" s="82">
        <v>0.16943521594684385</v>
      </c>
      <c r="N60" s="82">
        <v>0.16794625719769674</v>
      </c>
      <c r="O60" s="82">
        <v>0.15860735009671179</v>
      </c>
    </row>
    <row r="61" spans="1:15">
      <c r="A61" s="82" t="s">
        <v>574</v>
      </c>
      <c r="B61" s="82">
        <v>130</v>
      </c>
      <c r="C61" s="82">
        <v>126</v>
      </c>
      <c r="D61" s="82">
        <v>166</v>
      </c>
      <c r="F61" s="82">
        <v>60</v>
      </c>
      <c r="G61" s="82">
        <v>45</v>
      </c>
      <c r="H61" s="82">
        <v>54</v>
      </c>
      <c r="J61" s="82">
        <v>0.46153846153846156</v>
      </c>
      <c r="K61" s="82">
        <v>0.35714285714285715</v>
      </c>
      <c r="L61" s="82">
        <v>0.3253012048192771</v>
      </c>
      <c r="N61" s="82">
        <v>0.37677725118483413</v>
      </c>
      <c r="O61" s="82">
        <v>0.33904109589041098</v>
      </c>
    </row>
    <row r="62" spans="1:15">
      <c r="A62" s="82" t="s">
        <v>575</v>
      </c>
      <c r="B62" s="82">
        <v>227</v>
      </c>
      <c r="C62" s="82">
        <v>208</v>
      </c>
      <c r="D62" s="82">
        <v>231</v>
      </c>
      <c r="E62" s="82">
        <v>192</v>
      </c>
      <c r="F62" s="82">
        <v>96</v>
      </c>
      <c r="G62" s="82">
        <v>69</v>
      </c>
      <c r="H62" s="82">
        <v>76</v>
      </c>
      <c r="I62" s="82">
        <v>57</v>
      </c>
      <c r="J62" s="82">
        <v>0.42290748898678415</v>
      </c>
      <c r="K62" s="82">
        <v>0.33173076923076922</v>
      </c>
      <c r="L62" s="82">
        <v>0.32900432900432902</v>
      </c>
      <c r="M62" s="82">
        <v>0.296875</v>
      </c>
      <c r="N62" s="82">
        <v>0.36186186186186187</v>
      </c>
      <c r="O62" s="82">
        <v>0.32012678288431062</v>
      </c>
    </row>
    <row r="63" spans="1:15">
      <c r="A63" s="82" t="s">
        <v>326</v>
      </c>
      <c r="B63" s="82">
        <v>43</v>
      </c>
      <c r="C63" s="82">
        <v>71</v>
      </c>
      <c r="D63" s="82">
        <v>69</v>
      </c>
      <c r="E63" s="82">
        <v>108</v>
      </c>
      <c r="F63" s="82">
        <v>3</v>
      </c>
      <c r="G63" s="82">
        <v>8</v>
      </c>
      <c r="H63" s="82">
        <v>6</v>
      </c>
      <c r="I63" s="82">
        <v>13</v>
      </c>
      <c r="J63" s="82">
        <v>6.9767441860465115E-2</v>
      </c>
      <c r="K63" s="82">
        <v>0.11267605633802817</v>
      </c>
      <c r="L63" s="82">
        <v>8.6956521739130432E-2</v>
      </c>
      <c r="M63" s="82">
        <v>0.12037037037037036</v>
      </c>
      <c r="N63" s="82">
        <v>9.2896174863387984E-2</v>
      </c>
      <c r="O63" s="82">
        <v>0.10887096774193548</v>
      </c>
    </row>
    <row r="64" spans="1:15">
      <c r="A64" s="82" t="s">
        <v>576</v>
      </c>
      <c r="B64" s="82">
        <v>1928</v>
      </c>
      <c r="C64" s="82">
        <v>1530</v>
      </c>
      <c r="D64" s="82">
        <v>1735</v>
      </c>
      <c r="E64" s="82">
        <v>2007</v>
      </c>
      <c r="F64" s="82">
        <v>418</v>
      </c>
      <c r="G64" s="82">
        <v>276</v>
      </c>
      <c r="H64" s="82">
        <v>373</v>
      </c>
      <c r="I64" s="82">
        <v>581</v>
      </c>
      <c r="J64" s="82">
        <v>0.21680497925311204</v>
      </c>
      <c r="K64" s="82">
        <v>0.1803921568627451</v>
      </c>
      <c r="L64" s="82">
        <v>0.21498559077809798</v>
      </c>
      <c r="M64" s="82">
        <v>0.28948679621325363</v>
      </c>
      <c r="N64" s="82">
        <v>0.20546890044290392</v>
      </c>
      <c r="O64" s="82">
        <v>0.23330804248861911</v>
      </c>
    </row>
    <row r="65" spans="1:15">
      <c r="A65" s="82" t="s">
        <v>577</v>
      </c>
      <c r="B65" s="82">
        <v>602</v>
      </c>
      <c r="C65" s="82">
        <v>598</v>
      </c>
      <c r="D65" s="82">
        <v>552</v>
      </c>
      <c r="E65" s="82">
        <v>587</v>
      </c>
      <c r="F65" s="82">
        <v>286</v>
      </c>
      <c r="G65" s="82">
        <v>300</v>
      </c>
      <c r="H65" s="82">
        <v>262</v>
      </c>
      <c r="I65" s="82">
        <v>299</v>
      </c>
      <c r="J65" s="82">
        <v>0.47508305647840532</v>
      </c>
      <c r="K65" s="82">
        <v>0.50167224080267558</v>
      </c>
      <c r="L65" s="82">
        <v>0.47463768115942029</v>
      </c>
      <c r="M65" s="82">
        <v>0.50936967632027252</v>
      </c>
      <c r="N65" s="82">
        <v>0.48401826484018262</v>
      </c>
      <c r="O65" s="82">
        <v>0.49568221070811747</v>
      </c>
    </row>
    <row r="66" spans="1:15">
      <c r="A66" s="82" t="s">
        <v>90</v>
      </c>
      <c r="B66" s="82">
        <v>1719</v>
      </c>
      <c r="C66" s="82">
        <v>1688</v>
      </c>
      <c r="D66" s="82">
        <v>1559</v>
      </c>
      <c r="E66" s="82">
        <v>1626</v>
      </c>
      <c r="F66" s="82">
        <v>683</v>
      </c>
      <c r="G66" s="82">
        <v>586</v>
      </c>
      <c r="H66" s="82">
        <v>465</v>
      </c>
      <c r="I66" s="82">
        <v>560</v>
      </c>
      <c r="J66" s="82">
        <v>0.39732402559627689</v>
      </c>
      <c r="K66" s="82">
        <v>0.34715639810426541</v>
      </c>
      <c r="L66" s="82">
        <v>0.29826812059012187</v>
      </c>
      <c r="M66" s="82">
        <v>0.34440344403444034</v>
      </c>
      <c r="N66" s="82">
        <v>0.3491743858236005</v>
      </c>
      <c r="O66" s="82">
        <v>0.33059716806895134</v>
      </c>
    </row>
    <row r="67" spans="1:15">
      <c r="A67" s="82" t="s">
        <v>578</v>
      </c>
      <c r="B67" s="82">
        <v>450</v>
      </c>
      <c r="C67" s="82">
        <v>517</v>
      </c>
      <c r="D67" s="82">
        <v>504</v>
      </c>
      <c r="E67" s="82">
        <v>550</v>
      </c>
      <c r="F67" s="82">
        <v>84</v>
      </c>
      <c r="G67" s="82">
        <v>135</v>
      </c>
      <c r="H67" s="82">
        <v>147</v>
      </c>
      <c r="I67" s="82">
        <v>192</v>
      </c>
      <c r="J67" s="82">
        <v>0.18666666666666668</v>
      </c>
      <c r="K67" s="82">
        <v>0.26112185686653772</v>
      </c>
      <c r="L67" s="82">
        <v>0.29166666666666669</v>
      </c>
      <c r="M67" s="82">
        <v>0.34909090909090912</v>
      </c>
      <c r="N67" s="82">
        <v>0.24881033310673012</v>
      </c>
      <c r="O67" s="82">
        <v>0.30171865054105668</v>
      </c>
    </row>
    <row r="68" spans="1:15">
      <c r="A68" s="82" t="s">
        <v>390</v>
      </c>
      <c r="B68" s="82">
        <v>2954</v>
      </c>
      <c r="F68" s="82">
        <v>1253</v>
      </c>
      <c r="J68" s="82">
        <v>0.42417061611374407</v>
      </c>
      <c r="N68" s="82">
        <v>0.42417061611374407</v>
      </c>
    </row>
    <row r="69" spans="1:15">
      <c r="A69" s="82" t="s">
        <v>579</v>
      </c>
      <c r="B69" s="82">
        <v>376</v>
      </c>
      <c r="C69" s="82">
        <v>400</v>
      </c>
      <c r="D69" s="82">
        <v>327</v>
      </c>
      <c r="E69" s="82">
        <v>280</v>
      </c>
      <c r="F69" s="82">
        <v>85</v>
      </c>
      <c r="G69" s="82">
        <v>77</v>
      </c>
      <c r="H69" s="82">
        <v>68</v>
      </c>
      <c r="I69" s="82">
        <v>49</v>
      </c>
      <c r="J69" s="82">
        <v>0.22606382978723405</v>
      </c>
      <c r="K69" s="82">
        <v>0.1925</v>
      </c>
      <c r="L69" s="82">
        <v>0.20795107033639143</v>
      </c>
      <c r="M69" s="82">
        <v>0.17499999999999999</v>
      </c>
      <c r="N69" s="82">
        <v>0.20852221214868541</v>
      </c>
      <c r="O69" s="82">
        <v>0.19265143992055611</v>
      </c>
    </row>
    <row r="70" spans="1:15">
      <c r="A70" s="82" t="s">
        <v>395</v>
      </c>
      <c r="B70" s="82">
        <v>1944</v>
      </c>
      <c r="C70" s="82">
        <v>1976</v>
      </c>
      <c r="D70" s="82">
        <v>2025</v>
      </c>
      <c r="E70" s="82">
        <v>2012</v>
      </c>
      <c r="F70" s="82">
        <v>666</v>
      </c>
      <c r="G70" s="82">
        <v>693</v>
      </c>
      <c r="H70" s="82">
        <v>729</v>
      </c>
      <c r="I70" s="82">
        <v>687</v>
      </c>
      <c r="J70" s="82">
        <v>0.34259259259259262</v>
      </c>
      <c r="K70" s="82">
        <v>0.35070850202429149</v>
      </c>
      <c r="L70" s="82">
        <v>0.36</v>
      </c>
      <c r="M70" s="82">
        <v>0.34145129224652088</v>
      </c>
      <c r="N70" s="82">
        <v>0.35121951219512193</v>
      </c>
      <c r="O70" s="82">
        <v>0.35074006319640777</v>
      </c>
    </row>
  </sheetData>
  <pageMargins left="0.75" right="0.75" top="1" bottom="1" header="0.5" footer="0.5"/>
  <headerFooter alignWithMargins="0">
    <oddHeader>&amp;A</oddHeader>
    <oddFooter>Page &amp;P</oddFooter>
  </headerFooter>
</worksheet>
</file>

<file path=xl/worksheets/sheet58.xml><?xml version="1.0" encoding="utf-8"?>
<worksheet xmlns="http://schemas.openxmlformats.org/spreadsheetml/2006/main" xmlns:r="http://schemas.openxmlformats.org/officeDocument/2006/relationships">
  <dimension ref="A1:J44"/>
  <sheetViews>
    <sheetView workbookViewId="0">
      <selection activeCell="E1" sqref="E1"/>
    </sheetView>
  </sheetViews>
  <sheetFormatPr defaultRowHeight="15"/>
  <cols>
    <col min="1" max="16384" width="9.140625" style="82"/>
  </cols>
  <sheetData>
    <row r="1" spans="1:10">
      <c r="A1" s="82" t="s">
        <v>94</v>
      </c>
      <c r="B1" s="82" t="s">
        <v>642</v>
      </c>
      <c r="C1" s="82" t="s">
        <v>643</v>
      </c>
      <c r="D1" s="82" t="s">
        <v>644</v>
      </c>
      <c r="E1" s="82" t="s">
        <v>824</v>
      </c>
      <c r="F1" s="82" t="s">
        <v>645</v>
      </c>
      <c r="G1" s="82" t="s">
        <v>646</v>
      </c>
      <c r="H1" s="82" t="s">
        <v>647</v>
      </c>
      <c r="I1" s="82" t="s">
        <v>825</v>
      </c>
      <c r="J1" s="82" t="s">
        <v>826</v>
      </c>
    </row>
    <row r="2" spans="1:10">
      <c r="A2" s="82" t="s">
        <v>537</v>
      </c>
      <c r="B2" s="82">
        <v>23886487</v>
      </c>
      <c r="C2" s="82">
        <v>26038609</v>
      </c>
      <c r="D2" s="82">
        <v>29906566</v>
      </c>
      <c r="E2" s="82">
        <v>32465547</v>
      </c>
      <c r="F2" s="82">
        <v>42577781</v>
      </c>
      <c r="G2" s="82">
        <v>45815073</v>
      </c>
      <c r="H2" s="82">
        <v>48518575</v>
      </c>
      <c r="I2" s="82">
        <v>50814771</v>
      </c>
      <c r="J2" s="82">
        <v>0.63889979943036646</v>
      </c>
    </row>
    <row r="3" spans="1:10">
      <c r="A3" s="82" t="s">
        <v>539</v>
      </c>
      <c r="B3" s="82">
        <v>22524117</v>
      </c>
      <c r="C3" s="82">
        <v>22772700</v>
      </c>
      <c r="D3" s="82">
        <v>29705562</v>
      </c>
      <c r="E3" s="82">
        <v>31212684</v>
      </c>
      <c r="F3" s="82">
        <v>38777496</v>
      </c>
      <c r="G3" s="82">
        <v>40087702</v>
      </c>
      <c r="H3" s="82">
        <v>44524833</v>
      </c>
      <c r="I3" s="82">
        <v>47007194</v>
      </c>
      <c r="J3" s="82">
        <v>0.66399802549371489</v>
      </c>
    </row>
    <row r="4" spans="1:10">
      <c r="A4" s="82" t="s">
        <v>540</v>
      </c>
      <c r="B4" s="82">
        <v>12513608</v>
      </c>
      <c r="C4" s="82">
        <v>12762192</v>
      </c>
      <c r="D4" s="82">
        <v>12022522</v>
      </c>
      <c r="E4" s="82">
        <v>12595940</v>
      </c>
      <c r="F4" s="82">
        <v>24201466</v>
      </c>
      <c r="G4" s="82">
        <v>24929459</v>
      </c>
      <c r="H4" s="82">
        <v>25399187</v>
      </c>
      <c r="I4" s="82">
        <v>25600923</v>
      </c>
      <c r="J4" s="82">
        <v>0.49201116694112945</v>
      </c>
    </row>
    <row r="5" spans="1:10">
      <c r="A5" s="82" t="s">
        <v>494</v>
      </c>
      <c r="B5" s="82">
        <v>11170148</v>
      </c>
      <c r="C5" s="82">
        <v>10681886</v>
      </c>
      <c r="D5" s="82">
        <v>12746818</v>
      </c>
      <c r="E5" s="82">
        <v>14166329</v>
      </c>
      <c r="F5" s="82">
        <v>35508459</v>
      </c>
      <c r="G5" s="82">
        <v>34090467</v>
      </c>
      <c r="H5" s="82">
        <v>34105214</v>
      </c>
      <c r="I5" s="82">
        <v>37818834</v>
      </c>
      <c r="J5" s="82">
        <v>0.37458397051585463</v>
      </c>
    </row>
    <row r="6" spans="1:10">
      <c r="A6" s="82" t="s">
        <v>541</v>
      </c>
      <c r="B6" s="82">
        <v>14490464</v>
      </c>
      <c r="C6" s="82">
        <v>15999083</v>
      </c>
      <c r="D6" s="82">
        <v>18612729</v>
      </c>
      <c r="E6" s="82">
        <v>20592316</v>
      </c>
      <c r="F6" s="82">
        <v>27866729</v>
      </c>
      <c r="G6" s="82">
        <v>28861446</v>
      </c>
      <c r="H6" s="82">
        <v>28975865</v>
      </c>
      <c r="I6" s="82">
        <v>31101223</v>
      </c>
      <c r="J6" s="82">
        <v>0.66210631009590848</v>
      </c>
    </row>
    <row r="7" spans="1:10">
      <c r="A7" s="82" t="s">
        <v>543</v>
      </c>
      <c r="B7" s="82">
        <v>17367563</v>
      </c>
      <c r="C7" s="82">
        <v>19466703</v>
      </c>
      <c r="D7" s="82">
        <v>23952008</v>
      </c>
      <c r="E7" s="82">
        <v>27126939</v>
      </c>
      <c r="F7" s="82">
        <v>40117683</v>
      </c>
      <c r="G7" s="82">
        <v>43600872</v>
      </c>
      <c r="H7" s="82">
        <v>49220314</v>
      </c>
      <c r="I7" s="82">
        <v>53898147</v>
      </c>
      <c r="J7" s="82">
        <v>0.50330002996206902</v>
      </c>
    </row>
    <row r="8" spans="1:10">
      <c r="A8" s="82" t="s">
        <v>845</v>
      </c>
      <c r="B8" s="82">
        <v>10888001</v>
      </c>
      <c r="C8" s="82">
        <v>11898179</v>
      </c>
      <c r="D8" s="82">
        <v>15639343</v>
      </c>
      <c r="E8" s="82">
        <v>25760976</v>
      </c>
      <c r="F8" s="82">
        <v>25155525</v>
      </c>
      <c r="G8" s="82">
        <v>31120715</v>
      </c>
      <c r="H8" s="82">
        <v>33551138</v>
      </c>
      <c r="I8" s="82">
        <v>52412297</v>
      </c>
      <c r="J8" s="82">
        <v>0.49150633485878326</v>
      </c>
    </row>
    <row r="9" spans="1:10">
      <c r="A9" s="82" t="s">
        <v>544</v>
      </c>
      <c r="B9" s="82">
        <v>6194630</v>
      </c>
      <c r="C9" s="82">
        <v>6117027</v>
      </c>
      <c r="D9" s="82">
        <v>6441072</v>
      </c>
      <c r="E9" s="82">
        <v>7241615</v>
      </c>
      <c r="F9" s="82">
        <v>11643790</v>
      </c>
      <c r="G9" s="82">
        <v>11627151</v>
      </c>
      <c r="H9" s="82">
        <v>12139954</v>
      </c>
      <c r="I9" s="82">
        <v>13254362</v>
      </c>
      <c r="J9" s="82">
        <v>0.5463571162459574</v>
      </c>
    </row>
    <row r="10" spans="1:10">
      <c r="A10" s="82" t="s">
        <v>545</v>
      </c>
      <c r="B10" s="82">
        <v>11043575</v>
      </c>
      <c r="C10" s="82">
        <v>11182436</v>
      </c>
      <c r="D10" s="82">
        <v>13142163</v>
      </c>
      <c r="E10" s="82">
        <v>14624343</v>
      </c>
      <c r="F10" s="82">
        <v>21703729</v>
      </c>
      <c r="G10" s="82">
        <v>22766950</v>
      </c>
      <c r="H10" s="82">
        <v>23002078</v>
      </c>
      <c r="I10" s="82">
        <v>24862939</v>
      </c>
      <c r="J10" s="82">
        <v>0.58819848289053844</v>
      </c>
    </row>
    <row r="11" spans="1:10">
      <c r="A11" s="82" t="s">
        <v>12</v>
      </c>
      <c r="B11" s="82">
        <v>7823096</v>
      </c>
      <c r="C11" s="82">
        <v>9308022</v>
      </c>
      <c r="D11" s="82">
        <v>10055206</v>
      </c>
      <c r="E11" s="82">
        <v>11298337</v>
      </c>
      <c r="F11" s="82">
        <v>19503820</v>
      </c>
      <c r="G11" s="82">
        <v>20462978</v>
      </c>
      <c r="H11" s="82">
        <v>22005208</v>
      </c>
      <c r="I11" s="82">
        <v>23373940</v>
      </c>
      <c r="J11" s="82">
        <v>0.48337323532104559</v>
      </c>
    </row>
    <row r="12" spans="1:10">
      <c r="A12" s="82" t="s">
        <v>846</v>
      </c>
      <c r="B12" s="82">
        <v>5124515</v>
      </c>
      <c r="C12" s="82">
        <v>5718287</v>
      </c>
      <c r="D12" s="82">
        <v>6814854</v>
      </c>
      <c r="E12" s="82">
        <v>7539307</v>
      </c>
      <c r="F12" s="82">
        <v>8030008</v>
      </c>
      <c r="G12" s="82">
        <v>9170758</v>
      </c>
      <c r="H12" s="82">
        <v>10163349</v>
      </c>
      <c r="I12" s="82">
        <v>11530529</v>
      </c>
      <c r="J12" s="82">
        <v>0.65385612403385829</v>
      </c>
    </row>
    <row r="13" spans="1:10">
      <c r="A13" s="82" t="s">
        <v>179</v>
      </c>
      <c r="B13" s="82">
        <v>13259360</v>
      </c>
      <c r="C13" s="82">
        <v>13706972</v>
      </c>
      <c r="D13" s="82">
        <v>39258479</v>
      </c>
      <c r="E13" s="82">
        <v>40339249</v>
      </c>
      <c r="F13" s="82">
        <v>24740298</v>
      </c>
      <c r="G13" s="82">
        <v>26529668</v>
      </c>
      <c r="H13" s="82">
        <v>54359053</v>
      </c>
      <c r="I13" s="82">
        <v>56164321</v>
      </c>
      <c r="J13" s="82">
        <v>0.71823620906945529</v>
      </c>
    </row>
    <row r="14" spans="1:10">
      <c r="A14" s="82" t="s">
        <v>14</v>
      </c>
      <c r="B14" s="82">
        <v>20660088</v>
      </c>
      <c r="C14" s="82">
        <v>22134389</v>
      </c>
      <c r="D14" s="82">
        <v>28915542</v>
      </c>
      <c r="E14" s="82">
        <v>31162920</v>
      </c>
      <c r="F14" s="82">
        <v>38653594</v>
      </c>
      <c r="G14" s="82">
        <v>40656182</v>
      </c>
      <c r="H14" s="82">
        <v>47324682</v>
      </c>
      <c r="I14" s="82">
        <v>48589858</v>
      </c>
      <c r="J14" s="82">
        <v>0.64134618380650543</v>
      </c>
    </row>
    <row r="15" spans="1:10">
      <c r="A15" s="82" t="s">
        <v>554</v>
      </c>
      <c r="B15" s="82">
        <v>5643743</v>
      </c>
      <c r="C15" s="82">
        <v>6032603</v>
      </c>
      <c r="D15" s="82">
        <v>7189636</v>
      </c>
      <c r="E15" s="82">
        <v>9092863</v>
      </c>
      <c r="F15" s="82">
        <v>9704004</v>
      </c>
      <c r="G15" s="82">
        <v>10095712</v>
      </c>
      <c r="H15" s="82">
        <v>10487004</v>
      </c>
      <c r="I15" s="82">
        <v>12590107</v>
      </c>
      <c r="J15" s="82">
        <v>0.7222228532291266</v>
      </c>
    </row>
    <row r="16" spans="1:10">
      <c r="A16" s="82" t="s">
        <v>556</v>
      </c>
      <c r="B16" s="82">
        <v>27640002</v>
      </c>
      <c r="C16" s="82">
        <v>29385597</v>
      </c>
      <c r="D16" s="82">
        <v>33589160</v>
      </c>
      <c r="E16" s="82">
        <v>32675838</v>
      </c>
      <c r="F16" s="82">
        <v>44428509</v>
      </c>
      <c r="G16" s="82">
        <v>47808046</v>
      </c>
      <c r="H16" s="82">
        <v>47999955</v>
      </c>
      <c r="I16" s="82">
        <v>46525424</v>
      </c>
      <c r="J16" s="82">
        <v>0.70232219699921483</v>
      </c>
    </row>
    <row r="17" spans="1:10">
      <c r="A17" s="82" t="s">
        <v>557</v>
      </c>
      <c r="B17" s="82">
        <v>8129087</v>
      </c>
      <c r="C17" s="82">
        <v>8085272</v>
      </c>
      <c r="D17" s="82">
        <v>8157717</v>
      </c>
      <c r="E17" s="82">
        <v>9010437</v>
      </c>
      <c r="F17" s="82">
        <v>14514788</v>
      </c>
      <c r="G17" s="82">
        <v>13457754</v>
      </c>
      <c r="H17" s="82">
        <v>13751139</v>
      </c>
      <c r="I17" s="82">
        <v>16030929</v>
      </c>
      <c r="J17" s="82">
        <v>0.56206580417142382</v>
      </c>
    </row>
    <row r="18" spans="1:10">
      <c r="A18" s="82" t="s">
        <v>847</v>
      </c>
      <c r="B18" s="82">
        <v>8446987</v>
      </c>
      <c r="C18" s="82">
        <v>10723351</v>
      </c>
      <c r="D18" s="82">
        <v>10623625</v>
      </c>
      <c r="E18" s="82">
        <v>10687215</v>
      </c>
      <c r="F18" s="82">
        <v>19093761</v>
      </c>
      <c r="G18" s="82">
        <v>20194659</v>
      </c>
      <c r="H18" s="82">
        <v>16293946</v>
      </c>
      <c r="I18" s="82">
        <v>16539335</v>
      </c>
      <c r="J18" s="82">
        <v>0.64616957090475524</v>
      </c>
    </row>
    <row r="19" spans="1:10">
      <c r="A19" s="82" t="s">
        <v>848</v>
      </c>
      <c r="B19" s="82">
        <v>7852297</v>
      </c>
      <c r="C19" s="82">
        <v>9035241</v>
      </c>
      <c r="D19" s="82">
        <v>9701385</v>
      </c>
      <c r="E19" s="82">
        <v>9338028</v>
      </c>
      <c r="F19" s="82">
        <v>13343046</v>
      </c>
      <c r="G19" s="82">
        <v>14483385</v>
      </c>
      <c r="H19" s="82">
        <v>14974418</v>
      </c>
      <c r="I19" s="82">
        <v>14756620</v>
      </c>
      <c r="J19" s="82">
        <v>0.63280263366543288</v>
      </c>
    </row>
    <row r="20" spans="1:10">
      <c r="A20" s="82" t="s">
        <v>849</v>
      </c>
      <c r="B20" s="82">
        <v>7936263</v>
      </c>
      <c r="C20" s="82">
        <v>10580439</v>
      </c>
      <c r="D20" s="82">
        <v>9946474</v>
      </c>
      <c r="E20" s="82">
        <v>9765217</v>
      </c>
      <c r="F20" s="82">
        <v>15448799</v>
      </c>
      <c r="G20" s="82">
        <v>17134083</v>
      </c>
      <c r="H20" s="82">
        <v>16567034</v>
      </c>
      <c r="I20" s="82">
        <v>16481466</v>
      </c>
      <c r="J20" s="82">
        <v>0.59249686890717124</v>
      </c>
    </row>
    <row r="21" spans="1:10">
      <c r="A21" s="82" t="s">
        <v>850</v>
      </c>
      <c r="B21" s="82">
        <v>7647689</v>
      </c>
      <c r="C21" s="82">
        <v>8905486</v>
      </c>
      <c r="D21" s="82">
        <v>10219627</v>
      </c>
      <c r="E21" s="82">
        <v>10300806</v>
      </c>
      <c r="F21" s="82">
        <v>14023698</v>
      </c>
      <c r="G21" s="82">
        <v>15876941</v>
      </c>
      <c r="H21" s="82">
        <v>16190622</v>
      </c>
      <c r="I21" s="82">
        <v>16421098</v>
      </c>
      <c r="J21" s="82">
        <v>0.62729093998464658</v>
      </c>
    </row>
    <row r="22" spans="1:10">
      <c r="A22" s="82" t="s">
        <v>851</v>
      </c>
      <c r="B22" s="82">
        <v>9119734</v>
      </c>
      <c r="C22" s="82">
        <v>11399999</v>
      </c>
      <c r="D22" s="82">
        <v>11711464</v>
      </c>
      <c r="E22" s="82">
        <v>11259452</v>
      </c>
      <c r="F22" s="82">
        <v>18064553</v>
      </c>
      <c r="G22" s="82">
        <v>20762724</v>
      </c>
      <c r="H22" s="82">
        <v>20889291</v>
      </c>
      <c r="I22" s="82">
        <v>21030475</v>
      </c>
      <c r="J22" s="82">
        <v>0.53538743181026582</v>
      </c>
    </row>
    <row r="23" spans="1:10">
      <c r="A23" s="82" t="s">
        <v>563</v>
      </c>
      <c r="B23" s="82">
        <v>54516857</v>
      </c>
      <c r="C23" s="82">
        <v>52976784</v>
      </c>
      <c r="D23" s="82">
        <v>53882133</v>
      </c>
      <c r="E23" s="82">
        <v>61887642</v>
      </c>
      <c r="F23" s="82">
        <v>123618694</v>
      </c>
      <c r="G23" s="82">
        <v>118460908</v>
      </c>
      <c r="H23" s="82">
        <v>111673343</v>
      </c>
      <c r="I23" s="82">
        <v>120283480</v>
      </c>
      <c r="J23" s="82">
        <v>0.51451489431466402</v>
      </c>
    </row>
    <row r="24" spans="1:10">
      <c r="A24" s="82" t="s">
        <v>564</v>
      </c>
      <c r="B24" s="82">
        <v>5018245</v>
      </c>
      <c r="C24" s="82">
        <v>5474728</v>
      </c>
      <c r="D24" s="82">
        <v>7126522</v>
      </c>
      <c r="E24" s="82">
        <v>7642783</v>
      </c>
      <c r="F24" s="82">
        <v>13399697</v>
      </c>
      <c r="G24" s="82">
        <v>14577515</v>
      </c>
      <c r="H24" s="82">
        <v>16297490</v>
      </c>
      <c r="I24" s="82">
        <v>17756225</v>
      </c>
      <c r="J24" s="82">
        <v>0.43042837089527758</v>
      </c>
    </row>
    <row r="25" spans="1:10">
      <c r="A25" s="82" t="s">
        <v>499</v>
      </c>
      <c r="B25" s="82">
        <v>18393308</v>
      </c>
      <c r="C25" s="82">
        <v>17966573</v>
      </c>
      <c r="D25" s="82">
        <v>21086703</v>
      </c>
      <c r="E25" s="82">
        <v>24152773</v>
      </c>
      <c r="F25" s="82">
        <v>40786667</v>
      </c>
      <c r="G25" s="82">
        <v>36289905</v>
      </c>
      <c r="H25" s="82">
        <v>40751231</v>
      </c>
      <c r="I25" s="82">
        <v>47073416</v>
      </c>
      <c r="J25" s="82">
        <v>0.51308732300201032</v>
      </c>
    </row>
    <row r="26" spans="1:10">
      <c r="A26" s="82" t="s">
        <v>566</v>
      </c>
      <c r="B26" s="82">
        <v>22214738</v>
      </c>
      <c r="C26" s="82">
        <v>23382392</v>
      </c>
      <c r="D26" s="82">
        <v>26973722</v>
      </c>
      <c r="E26" s="82">
        <v>26926739</v>
      </c>
      <c r="F26" s="82">
        <v>40443194</v>
      </c>
      <c r="G26" s="82">
        <v>42905690</v>
      </c>
      <c r="H26" s="82">
        <v>44470436</v>
      </c>
      <c r="I26" s="82">
        <v>46110235</v>
      </c>
      <c r="J26" s="82">
        <v>0.58396447122856776</v>
      </c>
    </row>
    <row r="27" spans="1:10">
      <c r="A27" s="82" t="s">
        <v>567</v>
      </c>
      <c r="B27" s="82">
        <v>16618478</v>
      </c>
      <c r="C27" s="82">
        <v>16417576</v>
      </c>
      <c r="D27" s="82">
        <v>20405267</v>
      </c>
      <c r="E27" s="82">
        <v>18847715</v>
      </c>
      <c r="F27" s="82">
        <v>37353108</v>
      </c>
      <c r="G27" s="82">
        <v>36863247</v>
      </c>
      <c r="H27" s="82">
        <v>39668690</v>
      </c>
      <c r="I27" s="82">
        <v>32639498</v>
      </c>
      <c r="J27" s="82">
        <v>0.57745112991627501</v>
      </c>
    </row>
    <row r="28" spans="1:10">
      <c r="A28" s="82" t="s">
        <v>249</v>
      </c>
      <c r="B28" s="82">
        <v>101916542</v>
      </c>
      <c r="C28" s="82">
        <v>98014080</v>
      </c>
      <c r="D28" s="82">
        <v>98163501</v>
      </c>
      <c r="E28" s="82">
        <v>99155566</v>
      </c>
      <c r="F28" s="82">
        <v>147976695</v>
      </c>
      <c r="G28" s="82">
        <v>146747432</v>
      </c>
      <c r="H28" s="82">
        <v>149001210</v>
      </c>
      <c r="I28" s="82">
        <v>149112030</v>
      </c>
      <c r="J28" s="82">
        <v>0.66497361748746897</v>
      </c>
    </row>
    <row r="29" spans="1:10">
      <c r="A29" s="82" t="s">
        <v>568</v>
      </c>
      <c r="B29" s="82">
        <v>7598471</v>
      </c>
      <c r="C29" s="82">
        <v>7963316</v>
      </c>
      <c r="D29" s="82">
        <v>9591223</v>
      </c>
      <c r="E29" s="82">
        <v>10235533</v>
      </c>
      <c r="F29" s="82">
        <v>13983185</v>
      </c>
      <c r="G29" s="82">
        <v>14719948</v>
      </c>
      <c r="H29" s="82">
        <v>15510622</v>
      </c>
      <c r="I29" s="82">
        <v>16354386</v>
      </c>
      <c r="J29" s="82">
        <v>0.6258585923066754</v>
      </c>
    </row>
    <row r="30" spans="1:10">
      <c r="A30" s="82" t="s">
        <v>273</v>
      </c>
      <c r="B30" s="82">
        <v>52470716</v>
      </c>
      <c r="C30" s="82">
        <v>52764856</v>
      </c>
      <c r="D30" s="82">
        <v>72788680</v>
      </c>
      <c r="E30" s="82">
        <v>73576702</v>
      </c>
      <c r="F30" s="82">
        <v>99300024</v>
      </c>
      <c r="G30" s="82">
        <v>107091643</v>
      </c>
      <c r="H30" s="82">
        <v>124988548</v>
      </c>
      <c r="I30" s="82">
        <v>127885917</v>
      </c>
      <c r="J30" s="82">
        <v>0.57533076140041284</v>
      </c>
    </row>
    <row r="31" spans="1:10">
      <c r="A31" s="82" t="s">
        <v>569</v>
      </c>
      <c r="B31" s="82">
        <v>974574</v>
      </c>
      <c r="C31" s="82">
        <v>1008451</v>
      </c>
      <c r="D31" s="82">
        <v>1158665</v>
      </c>
      <c r="E31" s="82">
        <v>980038</v>
      </c>
      <c r="F31" s="82">
        <v>40986435</v>
      </c>
      <c r="G31" s="82">
        <v>44572426</v>
      </c>
      <c r="H31" s="82">
        <v>47472722</v>
      </c>
      <c r="I31" s="82">
        <v>51872220</v>
      </c>
      <c r="J31" s="82">
        <v>1.8893311294561906E-2</v>
      </c>
    </row>
    <row r="32" spans="1:10">
      <c r="A32" s="82" t="s">
        <v>62</v>
      </c>
      <c r="B32" s="82">
        <v>106434433</v>
      </c>
      <c r="C32" s="82">
        <v>134063109</v>
      </c>
      <c r="D32" s="82">
        <v>146832713</v>
      </c>
      <c r="E32" s="82">
        <v>151222087</v>
      </c>
      <c r="F32" s="82">
        <v>183974175</v>
      </c>
      <c r="G32" s="82">
        <v>212326813</v>
      </c>
      <c r="H32" s="82">
        <v>230323267</v>
      </c>
      <c r="I32" s="82">
        <v>236004969</v>
      </c>
      <c r="J32" s="82">
        <v>0.64075806386940948</v>
      </c>
    </row>
    <row r="33" spans="1:10">
      <c r="A33" s="82" t="s">
        <v>570</v>
      </c>
      <c r="B33" s="82">
        <v>18252365</v>
      </c>
      <c r="C33" s="82">
        <v>24092532</v>
      </c>
      <c r="D33" s="82">
        <v>23696399</v>
      </c>
      <c r="E33" s="82">
        <v>23721721</v>
      </c>
      <c r="F33" s="82">
        <v>38358020</v>
      </c>
      <c r="G33" s="82">
        <v>43556818</v>
      </c>
      <c r="H33" s="82">
        <v>43329299</v>
      </c>
      <c r="I33" s="82">
        <v>44501404</v>
      </c>
      <c r="J33" s="82">
        <v>0.533055563819964</v>
      </c>
    </row>
    <row r="34" spans="1:10">
      <c r="A34" s="82" t="s">
        <v>571</v>
      </c>
      <c r="B34" s="82">
        <v>16496496</v>
      </c>
      <c r="C34" s="82">
        <v>16462783</v>
      </c>
      <c r="D34" s="82">
        <v>20848257</v>
      </c>
      <c r="E34" s="82">
        <v>20861756</v>
      </c>
      <c r="F34" s="82">
        <v>28391706</v>
      </c>
      <c r="G34" s="82">
        <v>28145891</v>
      </c>
      <c r="H34" s="82">
        <v>31266452</v>
      </c>
      <c r="I34" s="82">
        <v>31182821</v>
      </c>
      <c r="J34" s="82">
        <v>0.66901439096866833</v>
      </c>
    </row>
    <row r="35" spans="1:10">
      <c r="A35" s="82" t="s">
        <v>572</v>
      </c>
      <c r="B35" s="82">
        <v>36390518</v>
      </c>
      <c r="C35" s="82">
        <v>44211126</v>
      </c>
      <c r="D35" s="82">
        <v>45930652</v>
      </c>
      <c r="E35" s="82">
        <v>49019587</v>
      </c>
      <c r="F35" s="82">
        <v>73017632</v>
      </c>
      <c r="G35" s="82">
        <v>82501928</v>
      </c>
      <c r="H35" s="82">
        <v>87678356</v>
      </c>
      <c r="I35" s="82">
        <v>90279060</v>
      </c>
      <c r="J35" s="82">
        <v>0.54297848249638403</v>
      </c>
    </row>
    <row r="36" spans="1:10">
      <c r="A36" s="82" t="s">
        <v>573</v>
      </c>
      <c r="B36" s="82">
        <v>16141000</v>
      </c>
      <c r="C36" s="82">
        <v>17208000</v>
      </c>
      <c r="D36" s="82">
        <v>20754000</v>
      </c>
      <c r="E36" s="82">
        <v>20686000</v>
      </c>
      <c r="F36" s="82">
        <v>29848000</v>
      </c>
      <c r="G36" s="82">
        <v>35610000</v>
      </c>
      <c r="H36" s="82">
        <v>37477000</v>
      </c>
      <c r="I36" s="82">
        <v>38059000</v>
      </c>
      <c r="J36" s="82">
        <v>0.54352452770698123</v>
      </c>
    </row>
    <row r="37" spans="1:10">
      <c r="A37" s="82" t="s">
        <v>575</v>
      </c>
      <c r="B37" s="82">
        <v>7510000</v>
      </c>
      <c r="C37" s="82">
        <v>7627000</v>
      </c>
      <c r="D37" s="82">
        <v>9332000</v>
      </c>
      <c r="E37" s="82">
        <v>8622000</v>
      </c>
      <c r="F37" s="82">
        <v>16001000</v>
      </c>
      <c r="G37" s="82">
        <v>15884000</v>
      </c>
      <c r="H37" s="82">
        <v>16549000</v>
      </c>
      <c r="I37" s="82">
        <v>16523000</v>
      </c>
      <c r="J37" s="82">
        <v>0.52181807177873263</v>
      </c>
    </row>
    <row r="38" spans="1:10">
      <c r="A38" s="82" t="s">
        <v>326</v>
      </c>
      <c r="B38" s="82">
        <v>93462273</v>
      </c>
      <c r="C38" s="82">
        <v>93042378</v>
      </c>
      <c r="D38" s="82">
        <v>101923775</v>
      </c>
      <c r="E38" s="82">
        <v>108342734</v>
      </c>
      <c r="F38" s="82">
        <v>235234875</v>
      </c>
      <c r="G38" s="82">
        <v>240225704</v>
      </c>
      <c r="H38" s="82">
        <v>263628279</v>
      </c>
      <c r="I38" s="82">
        <v>279646354</v>
      </c>
      <c r="J38" s="82">
        <v>0.3874276651574009</v>
      </c>
    </row>
    <row r="39" spans="1:10">
      <c r="A39" s="82" t="s">
        <v>576</v>
      </c>
      <c r="B39" s="82">
        <v>69978267</v>
      </c>
      <c r="C39" s="82">
        <v>76048523</v>
      </c>
      <c r="D39" s="82">
        <v>94426096</v>
      </c>
      <c r="E39" s="82">
        <v>103634225</v>
      </c>
      <c r="F39" s="82">
        <v>141313054</v>
      </c>
      <c r="G39" s="82">
        <v>158500517</v>
      </c>
      <c r="H39" s="82">
        <v>170387598</v>
      </c>
      <c r="I39" s="82">
        <v>184683270</v>
      </c>
      <c r="J39" s="82">
        <v>0.56114571179078643</v>
      </c>
    </row>
    <row r="40" spans="1:10">
      <c r="A40" s="82" t="s">
        <v>577</v>
      </c>
      <c r="B40" s="82">
        <v>17667435</v>
      </c>
      <c r="C40" s="82">
        <v>17390161</v>
      </c>
      <c r="D40" s="82">
        <v>16842945</v>
      </c>
      <c r="E40" s="82">
        <v>18652649</v>
      </c>
      <c r="F40" s="82">
        <v>32781472</v>
      </c>
      <c r="G40" s="82">
        <v>32909591</v>
      </c>
      <c r="H40" s="82">
        <v>32368512</v>
      </c>
      <c r="I40" s="82">
        <v>33750639</v>
      </c>
      <c r="J40" s="82">
        <v>0.55266061777378495</v>
      </c>
    </row>
    <row r="41" spans="1:10">
      <c r="A41" s="82" t="s">
        <v>90</v>
      </c>
      <c r="B41" s="82">
        <v>65318122</v>
      </c>
      <c r="C41" s="82">
        <v>68804102</v>
      </c>
      <c r="D41" s="82">
        <v>78883514</v>
      </c>
      <c r="E41" s="82">
        <v>81157279</v>
      </c>
      <c r="F41" s="82">
        <v>129552048</v>
      </c>
      <c r="G41" s="82">
        <v>134066792</v>
      </c>
      <c r="H41" s="82">
        <v>138796235</v>
      </c>
      <c r="I41" s="82">
        <v>144046876</v>
      </c>
      <c r="J41" s="82">
        <v>0.56340881005985854</v>
      </c>
    </row>
    <row r="42" spans="1:10">
      <c r="A42" s="82" t="s">
        <v>578</v>
      </c>
      <c r="B42" s="82">
        <v>9077289</v>
      </c>
      <c r="C42" s="82">
        <v>10303379</v>
      </c>
      <c r="D42" s="82">
        <v>13312389</v>
      </c>
      <c r="E42" s="82">
        <v>14077550</v>
      </c>
      <c r="F42" s="82">
        <v>16101814</v>
      </c>
      <c r="G42" s="82">
        <v>17725589</v>
      </c>
      <c r="H42" s="82">
        <v>20343197</v>
      </c>
      <c r="I42" s="82">
        <v>21618870</v>
      </c>
      <c r="J42" s="82">
        <v>0.6511695569657433</v>
      </c>
    </row>
    <row r="43" spans="1:10">
      <c r="A43" s="82" t="s">
        <v>579</v>
      </c>
      <c r="B43" s="82">
        <v>16287942</v>
      </c>
      <c r="C43" s="82">
        <v>16750542</v>
      </c>
      <c r="D43" s="82">
        <v>20367086</v>
      </c>
      <c r="E43" s="82">
        <v>18612412</v>
      </c>
      <c r="F43" s="82">
        <v>26157844</v>
      </c>
      <c r="G43" s="82">
        <v>26836261</v>
      </c>
      <c r="H43" s="82">
        <v>29637850</v>
      </c>
      <c r="I43" s="82">
        <v>28564110</v>
      </c>
      <c r="J43" s="82">
        <v>0.65160132768008527</v>
      </c>
    </row>
    <row r="44" spans="1:10">
      <c r="A44" s="82" t="s">
        <v>395</v>
      </c>
      <c r="B44" s="82">
        <v>87469031</v>
      </c>
      <c r="C44" s="82">
        <v>91212306</v>
      </c>
      <c r="D44" s="82">
        <v>94315628</v>
      </c>
      <c r="E44" s="82">
        <v>100542703</v>
      </c>
      <c r="F44" s="82">
        <v>149938565</v>
      </c>
      <c r="G44" s="82">
        <v>147256190</v>
      </c>
      <c r="H44" s="82">
        <v>156505767</v>
      </c>
      <c r="I44" s="82">
        <v>171720764</v>
      </c>
      <c r="J44" s="82">
        <v>0.58550113951274985</v>
      </c>
    </row>
  </sheetData>
  <pageMargins left="0.75" right="0.75" top="1" bottom="1" header="0.5" footer="0.5"/>
  <headerFooter alignWithMargins="0">
    <oddHeader>&amp;A</oddHeader>
    <oddFooter>Page &amp;P</oddFooter>
  </headerFooter>
</worksheet>
</file>

<file path=xl/worksheets/sheet59.xml><?xml version="1.0" encoding="utf-8"?>
<worksheet xmlns="http://schemas.openxmlformats.org/spreadsheetml/2006/main" xmlns:r="http://schemas.openxmlformats.org/officeDocument/2006/relationships">
  <dimension ref="A1:F44"/>
  <sheetViews>
    <sheetView workbookViewId="0">
      <selection activeCell="E1" sqref="E1"/>
    </sheetView>
  </sheetViews>
  <sheetFormatPr defaultRowHeight="15"/>
  <cols>
    <col min="1" max="16384" width="9.140625" style="82"/>
  </cols>
  <sheetData>
    <row r="1" spans="1:6">
      <c r="A1" s="82" t="s">
        <v>94</v>
      </c>
      <c r="B1" s="82" t="s">
        <v>660</v>
      </c>
      <c r="C1" s="82" t="s">
        <v>827</v>
      </c>
      <c r="D1" s="82" t="s">
        <v>661</v>
      </c>
      <c r="E1" s="82" t="s">
        <v>828</v>
      </c>
      <c r="F1" s="82" t="s">
        <v>829</v>
      </c>
    </row>
    <row r="2" spans="1:6">
      <c r="A2" s="82" t="s">
        <v>537</v>
      </c>
      <c r="B2" s="82">
        <v>37966446</v>
      </c>
      <c r="C2" s="82">
        <v>44082508</v>
      </c>
      <c r="D2" s="82">
        <v>4519</v>
      </c>
      <c r="E2" s="82">
        <v>4833</v>
      </c>
      <c r="F2" s="82">
        <v>8.5655147875876456E-2</v>
      </c>
    </row>
    <row r="3" spans="1:6">
      <c r="A3" s="82" t="s">
        <v>539</v>
      </c>
      <c r="B3" s="82">
        <v>39421694</v>
      </c>
      <c r="C3" s="82">
        <v>41591739</v>
      </c>
      <c r="D3" s="82">
        <v>4767</v>
      </c>
      <c r="E3" s="82">
        <v>4925</v>
      </c>
      <c r="F3" s="82">
        <v>2.1199782605514483E-2</v>
      </c>
    </row>
    <row r="4" spans="1:6">
      <c r="A4" s="82" t="s">
        <v>540</v>
      </c>
      <c r="B4" s="82">
        <v>21108519</v>
      </c>
      <c r="C4" s="82">
        <v>22600358</v>
      </c>
      <c r="D4" s="82">
        <v>2252</v>
      </c>
      <c r="E4" s="82">
        <v>2239</v>
      </c>
      <c r="F4" s="82">
        <v>7.6891248170198295E-2</v>
      </c>
    </row>
    <row r="5" spans="1:6">
      <c r="A5" s="82" t="s">
        <v>494</v>
      </c>
      <c r="B5" s="82">
        <v>17653653</v>
      </c>
      <c r="C5" s="82">
        <v>17837733</v>
      </c>
      <c r="D5" s="82">
        <v>1445</v>
      </c>
      <c r="E5" s="82">
        <v>1448</v>
      </c>
      <c r="F5" s="82">
        <v>8.3338768954139136E-3</v>
      </c>
    </row>
    <row r="6" spans="1:6">
      <c r="A6" s="82" t="s">
        <v>541</v>
      </c>
      <c r="B6" s="82">
        <v>19150181</v>
      </c>
      <c r="C6" s="82">
        <v>21076910</v>
      </c>
      <c r="D6" s="82">
        <v>4488</v>
      </c>
      <c r="E6" s="82">
        <v>4644</v>
      </c>
      <c r="F6" s="82">
        <v>6.3640082741733425E-2</v>
      </c>
    </row>
    <row r="7" spans="1:6">
      <c r="A7" s="82" t="s">
        <v>543</v>
      </c>
      <c r="B7" s="82">
        <v>46559442</v>
      </c>
      <c r="C7" s="82">
        <v>46891346</v>
      </c>
      <c r="D7" s="82">
        <v>5645</v>
      </c>
      <c r="E7" s="82">
        <v>6268</v>
      </c>
      <c r="F7" s="82">
        <v>-9.2973677271749849E-2</v>
      </c>
    </row>
    <row r="8" spans="1:6">
      <c r="A8" s="82" t="s">
        <v>845</v>
      </c>
      <c r="B8" s="82">
        <v>36755627</v>
      </c>
      <c r="C8" s="82">
        <v>45301335</v>
      </c>
      <c r="D8" s="82">
        <v>2578</v>
      </c>
      <c r="E8" s="82">
        <v>4712</v>
      </c>
      <c r="F8" s="82">
        <v>-0.32568193251072547</v>
      </c>
    </row>
    <row r="9" spans="1:6">
      <c r="A9" s="82" t="s">
        <v>544</v>
      </c>
      <c r="B9" s="82">
        <v>9250697</v>
      </c>
      <c r="C9" s="82">
        <v>9895689</v>
      </c>
      <c r="D9" s="82">
        <v>1393</v>
      </c>
      <c r="E9" s="82">
        <v>1495</v>
      </c>
      <c r="F9" s="82">
        <v>-3.2608760819459485E-3</v>
      </c>
    </row>
    <row r="10" spans="1:6">
      <c r="A10" s="82" t="s">
        <v>545</v>
      </c>
      <c r="B10" s="82">
        <v>12999000</v>
      </c>
      <c r="C10" s="82">
        <v>19269000</v>
      </c>
      <c r="D10" s="82">
        <v>4155</v>
      </c>
      <c r="E10" s="82">
        <v>1962</v>
      </c>
      <c r="F10" s="82">
        <v>2.1392164252578358</v>
      </c>
    </row>
    <row r="11" spans="1:6">
      <c r="A11" s="82" t="s">
        <v>12</v>
      </c>
      <c r="B11" s="82">
        <v>14309175</v>
      </c>
      <c r="C11" s="82">
        <v>13429228</v>
      </c>
      <c r="D11" s="82">
        <v>1465</v>
      </c>
      <c r="E11" s="82">
        <v>1344</v>
      </c>
      <c r="F11" s="82">
        <v>2.2998055401849574E-2</v>
      </c>
    </row>
    <row r="12" spans="1:6">
      <c r="A12" s="82" t="s">
        <v>846</v>
      </c>
      <c r="B12" s="82">
        <v>8897366</v>
      </c>
      <c r="C12" s="82">
        <v>9997885</v>
      </c>
      <c r="D12" s="82">
        <v>1127</v>
      </c>
      <c r="E12" s="82">
        <v>1276</v>
      </c>
      <c r="F12" s="82">
        <v>-7.5242074725202007E-3</v>
      </c>
    </row>
    <row r="13" spans="1:6">
      <c r="A13" s="82" t="s">
        <v>179</v>
      </c>
      <c r="B13" s="82">
        <v>24514575</v>
      </c>
      <c r="C13" s="82">
        <v>24068391</v>
      </c>
      <c r="D13" s="82">
        <v>2477</v>
      </c>
      <c r="E13" s="82">
        <v>2434</v>
      </c>
      <c r="F13" s="82">
        <v>-8.5591331987699309E-4</v>
      </c>
    </row>
    <row r="14" spans="1:6">
      <c r="A14" s="82" t="s">
        <v>14</v>
      </c>
      <c r="B14" s="82">
        <v>27355673</v>
      </c>
      <c r="C14" s="82">
        <v>25087622</v>
      </c>
      <c r="D14" s="82">
        <v>2549</v>
      </c>
      <c r="E14" s="82">
        <v>2579</v>
      </c>
      <c r="F14" s="82">
        <v>-9.3577688516384108E-2</v>
      </c>
    </row>
    <row r="15" spans="1:6">
      <c r="A15" s="82" t="s">
        <v>554</v>
      </c>
      <c r="B15" s="82">
        <v>8762681</v>
      </c>
      <c r="C15" s="82">
        <v>9474203</v>
      </c>
      <c r="D15" s="82">
        <v>689</v>
      </c>
      <c r="E15" s="82">
        <v>704</v>
      </c>
      <c r="F15" s="82">
        <v>5.8162208490913123E-2</v>
      </c>
    </row>
    <row r="16" spans="1:6">
      <c r="A16" s="82" t="s">
        <v>556</v>
      </c>
      <c r="B16" s="82">
        <v>39292727</v>
      </c>
      <c r="C16" s="82">
        <v>37353313</v>
      </c>
      <c r="D16" s="82">
        <v>2860</v>
      </c>
      <c r="E16" s="82">
        <v>2930</v>
      </c>
      <c r="F16" s="82">
        <v>-7.2069672570276841E-2</v>
      </c>
    </row>
    <row r="17" spans="1:6">
      <c r="A17" s="82" t="s">
        <v>557</v>
      </c>
      <c r="B17" s="82">
        <v>6709519</v>
      </c>
      <c r="C17" s="82">
        <v>6529477</v>
      </c>
      <c r="D17" s="82">
        <v>740</v>
      </c>
      <c r="E17" s="82">
        <v>952</v>
      </c>
      <c r="F17" s="82">
        <v>-0.24354729414716492</v>
      </c>
    </row>
    <row r="18" spans="1:6">
      <c r="A18" s="82" t="s">
        <v>847</v>
      </c>
      <c r="B18" s="82">
        <v>13042409</v>
      </c>
      <c r="C18" s="82">
        <v>11181840</v>
      </c>
      <c r="D18" s="82">
        <v>1391</v>
      </c>
      <c r="E18" s="82">
        <v>1469</v>
      </c>
      <c r="F18" s="82">
        <v>-0.18817804423240486</v>
      </c>
    </row>
    <row r="19" spans="1:6">
      <c r="A19" s="82" t="s">
        <v>848</v>
      </c>
      <c r="B19" s="82">
        <v>11920041</v>
      </c>
      <c r="C19" s="82">
        <v>11983251</v>
      </c>
      <c r="D19" s="82">
        <v>1361</v>
      </c>
      <c r="E19" s="82">
        <v>1358</v>
      </c>
      <c r="F19" s="82">
        <v>7.5236798401068731E-3</v>
      </c>
    </row>
    <row r="20" spans="1:6">
      <c r="A20" s="82" t="s">
        <v>849</v>
      </c>
      <c r="B20" s="82">
        <v>13137934</v>
      </c>
      <c r="C20" s="82">
        <v>12647779</v>
      </c>
      <c r="D20" s="82">
        <v>1394</v>
      </c>
      <c r="E20" s="82">
        <v>1310</v>
      </c>
      <c r="F20" s="82">
        <v>2.4421467096787372E-2</v>
      </c>
    </row>
    <row r="21" spans="1:6">
      <c r="A21" s="82" t="s">
        <v>850</v>
      </c>
      <c r="B21" s="82">
        <v>14447851</v>
      </c>
      <c r="C21" s="82">
        <v>14701138</v>
      </c>
      <c r="D21" s="82">
        <v>1679</v>
      </c>
      <c r="E21" s="82">
        <v>1706</v>
      </c>
      <c r="F21" s="82">
        <v>1.4271684417860339E-3</v>
      </c>
    </row>
    <row r="22" spans="1:6">
      <c r="A22" s="82" t="s">
        <v>851</v>
      </c>
      <c r="B22" s="82">
        <v>20105956</v>
      </c>
      <c r="C22" s="82">
        <v>21027880</v>
      </c>
      <c r="D22" s="82">
        <v>2267</v>
      </c>
      <c r="E22" s="82">
        <v>2402</v>
      </c>
      <c r="F22" s="82">
        <v>-1.2926984861731048E-2</v>
      </c>
    </row>
    <row r="23" spans="1:6">
      <c r="A23" s="82" t="s">
        <v>563</v>
      </c>
      <c r="B23" s="82">
        <v>94230019</v>
      </c>
      <c r="C23" s="82">
        <v>96036736</v>
      </c>
      <c r="D23" s="82">
        <v>5957</v>
      </c>
      <c r="E23" s="82">
        <v>5784</v>
      </c>
      <c r="F23" s="82">
        <v>4.9657053257333494E-2</v>
      </c>
    </row>
    <row r="24" spans="1:6">
      <c r="A24" s="82" t="s">
        <v>564</v>
      </c>
      <c r="B24" s="82">
        <v>12817787</v>
      </c>
      <c r="C24" s="82">
        <v>14291426</v>
      </c>
      <c r="D24" s="82">
        <v>1808</v>
      </c>
      <c r="E24" s="82">
        <v>1788</v>
      </c>
      <c r="F24" s="82">
        <v>0.12743996691709927</v>
      </c>
    </row>
    <row r="25" spans="1:6">
      <c r="A25" s="82" t="s">
        <v>499</v>
      </c>
      <c r="B25" s="82">
        <v>23945190</v>
      </c>
      <c r="C25" s="82">
        <v>26613052</v>
      </c>
      <c r="D25" s="82">
        <v>3665</v>
      </c>
      <c r="E25" s="82">
        <v>3905</v>
      </c>
      <c r="F25" s="82">
        <v>4.3108143378223142E-2</v>
      </c>
    </row>
    <row r="26" spans="1:6">
      <c r="A26" s="82" t="s">
        <v>566</v>
      </c>
      <c r="B26" s="82">
        <v>35604086</v>
      </c>
      <c r="C26" s="82">
        <v>38227375</v>
      </c>
      <c r="D26" s="82">
        <v>4028</v>
      </c>
      <c r="E26" s="82">
        <v>4283</v>
      </c>
      <c r="F26" s="82">
        <v>9.7550247370050362E-3</v>
      </c>
    </row>
    <row r="27" spans="1:6">
      <c r="A27" s="82" t="s">
        <v>567</v>
      </c>
      <c r="B27" s="82">
        <v>31680896</v>
      </c>
      <c r="C27" s="82">
        <v>35875419</v>
      </c>
      <c r="D27" s="82">
        <v>2422</v>
      </c>
      <c r="E27" s="82">
        <v>2444</v>
      </c>
      <c r="F27" s="82">
        <v>0.12220568234854494</v>
      </c>
    </row>
    <row r="28" spans="1:6">
      <c r="A28" s="82" t="s">
        <v>249</v>
      </c>
      <c r="B28" s="82">
        <v>81868408</v>
      </c>
      <c r="C28" s="82">
        <v>93190448</v>
      </c>
      <c r="D28" s="82">
        <v>7495</v>
      </c>
      <c r="E28" s="82">
        <v>7555</v>
      </c>
      <c r="F28" s="82">
        <v>0.12925552171748247</v>
      </c>
    </row>
    <row r="29" spans="1:6">
      <c r="A29" s="82" t="s">
        <v>568</v>
      </c>
      <c r="B29" s="82">
        <v>11117524</v>
      </c>
      <c r="C29" s="82">
        <v>11791071</v>
      </c>
      <c r="D29" s="82">
        <v>1230</v>
      </c>
      <c r="E29" s="82">
        <v>1362</v>
      </c>
      <c r="F29" s="82">
        <v>-4.2203638972400308E-2</v>
      </c>
    </row>
    <row r="30" spans="1:6">
      <c r="A30" s="82" t="s">
        <v>273</v>
      </c>
      <c r="B30" s="82">
        <v>87542270</v>
      </c>
      <c r="C30" s="82">
        <v>87859114</v>
      </c>
      <c r="D30" s="82">
        <v>10344</v>
      </c>
      <c r="E30" s="82">
        <v>10610</v>
      </c>
      <c r="F30" s="82">
        <v>-2.1542101178096996E-2</v>
      </c>
    </row>
    <row r="31" spans="1:6">
      <c r="A31" s="82" t="s">
        <v>569</v>
      </c>
      <c r="B31" s="82">
        <v>39857335</v>
      </c>
      <c r="C31" s="82">
        <v>39213793</v>
      </c>
      <c r="D31" s="82">
        <v>4248</v>
      </c>
      <c r="E31" s="82">
        <v>4311</v>
      </c>
      <c r="F31" s="82">
        <v>-3.0523959846052107E-2</v>
      </c>
    </row>
    <row r="32" spans="1:6">
      <c r="A32" s="82" t="s">
        <v>62</v>
      </c>
      <c r="B32" s="82">
        <v>180517981</v>
      </c>
      <c r="C32" s="82">
        <v>189441406</v>
      </c>
      <c r="D32" s="82">
        <v>12111</v>
      </c>
      <c r="E32" s="82">
        <v>12514</v>
      </c>
      <c r="F32" s="82">
        <v>1.5636486204717928E-2</v>
      </c>
    </row>
    <row r="33" spans="1:6">
      <c r="A33" s="82" t="s">
        <v>570</v>
      </c>
      <c r="B33" s="82">
        <v>37602933</v>
      </c>
      <c r="C33" s="82">
        <v>39310790</v>
      </c>
      <c r="D33" s="82">
        <v>1884</v>
      </c>
      <c r="E33" s="82">
        <v>2038</v>
      </c>
      <c r="F33" s="82">
        <v>-3.3578085296125458E-2</v>
      </c>
    </row>
    <row r="34" spans="1:6">
      <c r="A34" s="82" t="s">
        <v>571</v>
      </c>
      <c r="B34" s="82">
        <v>21682190</v>
      </c>
      <c r="C34" s="82">
        <v>26170010</v>
      </c>
      <c r="D34" s="82">
        <v>3042</v>
      </c>
      <c r="E34" s="82">
        <v>3192</v>
      </c>
      <c r="F34" s="82">
        <v>0.15026278696905068</v>
      </c>
    </row>
    <row r="35" spans="1:6">
      <c r="A35" s="82" t="s">
        <v>572</v>
      </c>
      <c r="B35" s="82">
        <v>75911997</v>
      </c>
      <c r="C35" s="82">
        <v>83966983</v>
      </c>
      <c r="D35" s="82">
        <v>9330</v>
      </c>
      <c r="E35" s="82">
        <v>9510</v>
      </c>
      <c r="F35" s="82">
        <v>8.517369875895596E-2</v>
      </c>
    </row>
    <row r="36" spans="1:6">
      <c r="A36" s="82" t="s">
        <v>573</v>
      </c>
      <c r="B36" s="82">
        <v>25864000</v>
      </c>
      <c r="C36" s="82">
        <v>26469000</v>
      </c>
      <c r="D36" s="82">
        <v>3097</v>
      </c>
      <c r="E36" s="82">
        <v>3136</v>
      </c>
      <c r="F36" s="82">
        <v>1.0664459247587167E-2</v>
      </c>
    </row>
    <row r="37" spans="1:6">
      <c r="A37" s="82" t="s">
        <v>575</v>
      </c>
      <c r="B37" s="82">
        <v>11787000</v>
      </c>
      <c r="C37" s="82">
        <v>11739000</v>
      </c>
      <c r="D37" s="82">
        <v>1089</v>
      </c>
      <c r="E37" s="82">
        <v>1093</v>
      </c>
      <c r="F37" s="82">
        <v>-7.7170322166301977E-3</v>
      </c>
    </row>
    <row r="38" spans="1:6">
      <c r="A38" s="82" t="s">
        <v>326</v>
      </c>
      <c r="B38" s="82">
        <v>277966607</v>
      </c>
      <c r="C38" s="82">
        <v>295122037</v>
      </c>
      <c r="D38" s="82">
        <v>20603</v>
      </c>
      <c r="E38" s="82">
        <v>22089</v>
      </c>
      <c r="F38" s="82">
        <v>-9.707656542805445E-3</v>
      </c>
    </row>
    <row r="39" spans="1:6">
      <c r="A39" s="82" t="s">
        <v>576</v>
      </c>
      <c r="B39" s="82">
        <v>137841248</v>
      </c>
      <c r="C39" s="82">
        <v>159581943</v>
      </c>
      <c r="D39" s="82">
        <v>21550</v>
      </c>
      <c r="E39" s="82">
        <v>23877</v>
      </c>
      <c r="F39" s="82">
        <v>4.4893595161875216E-2</v>
      </c>
    </row>
    <row r="40" spans="1:6">
      <c r="A40" s="82" t="s">
        <v>577</v>
      </c>
      <c r="B40" s="82">
        <v>31530165</v>
      </c>
      <c r="C40" s="82">
        <v>32136061</v>
      </c>
      <c r="D40" s="82">
        <v>3203</v>
      </c>
      <c r="E40" s="82">
        <v>3156</v>
      </c>
      <c r="F40" s="82">
        <v>3.4394836030716885E-2</v>
      </c>
    </row>
    <row r="41" spans="1:6">
      <c r="A41" s="82" t="s">
        <v>90</v>
      </c>
      <c r="B41" s="82">
        <v>123818642</v>
      </c>
      <c r="C41" s="82">
        <v>111469542</v>
      </c>
      <c r="D41" s="82">
        <v>16009</v>
      </c>
      <c r="E41" s="82">
        <v>16947</v>
      </c>
      <c r="F41" s="82">
        <v>-0.14956415811113924</v>
      </c>
    </row>
    <row r="42" spans="1:6">
      <c r="A42" s="82" t="s">
        <v>578</v>
      </c>
      <c r="B42" s="82">
        <v>14716070</v>
      </c>
      <c r="C42" s="82">
        <v>14866874</v>
      </c>
      <c r="D42" s="82">
        <v>3380</v>
      </c>
      <c r="E42" s="82">
        <v>3539</v>
      </c>
      <c r="F42" s="82">
        <v>-3.5140775254889942E-2</v>
      </c>
    </row>
    <row r="43" spans="1:6">
      <c r="A43" s="82" t="s">
        <v>579</v>
      </c>
      <c r="B43" s="82">
        <v>23936862</v>
      </c>
      <c r="C43" s="82">
        <v>22128043</v>
      </c>
      <c r="D43" s="82">
        <v>2181</v>
      </c>
      <c r="E43" s="82">
        <v>2420</v>
      </c>
      <c r="F43" s="82">
        <v>-0.16686363658425804</v>
      </c>
    </row>
    <row r="44" spans="1:6">
      <c r="A44" s="82" t="s">
        <v>395</v>
      </c>
      <c r="B44" s="82">
        <v>123145308</v>
      </c>
      <c r="C44" s="82">
        <v>125793534</v>
      </c>
      <c r="D44" s="82">
        <v>12250</v>
      </c>
      <c r="E44" s="82">
        <v>12549</v>
      </c>
      <c r="F44" s="82">
        <v>-2.8341005336733364E-3</v>
      </c>
    </row>
  </sheetData>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sheetPr codeName="Sheet31"/>
  <dimension ref="A1:V12"/>
  <sheetViews>
    <sheetView workbookViewId="0">
      <pane xSplit="1" topLeftCell="G1" activePane="topRight" state="frozen"/>
      <selection activeCell="E1" sqref="E1"/>
      <selection pane="topRight" activeCell="E1" sqref="E1"/>
    </sheetView>
  </sheetViews>
  <sheetFormatPr defaultRowHeight="12.75"/>
  <cols>
    <col min="1" max="1" width="37.5703125" style="27" customWidth="1"/>
    <col min="2" max="16384" width="9.140625" style="27"/>
  </cols>
  <sheetData>
    <row r="1" spans="1:22">
      <c r="A1" s="26" t="s">
        <v>431</v>
      </c>
      <c r="B1" s="26" t="s">
        <v>432</v>
      </c>
      <c r="C1" s="26" t="s">
        <v>433</v>
      </c>
      <c r="D1" s="26" t="s">
        <v>434</v>
      </c>
      <c r="E1" s="26" t="s">
        <v>435</v>
      </c>
      <c r="F1" s="26" t="s">
        <v>436</v>
      </c>
      <c r="G1" s="26" t="s">
        <v>437</v>
      </c>
      <c r="H1" s="26" t="s">
        <v>438</v>
      </c>
      <c r="I1" s="26" t="s">
        <v>439</v>
      </c>
      <c r="J1" s="26" t="s">
        <v>440</v>
      </c>
      <c r="K1" s="26" t="s">
        <v>441</v>
      </c>
      <c r="L1" s="26" t="s">
        <v>442</v>
      </c>
      <c r="M1" s="26" t="s">
        <v>443</v>
      </c>
      <c r="N1" s="26" t="s">
        <v>444</v>
      </c>
      <c r="O1" s="26" t="s">
        <v>445</v>
      </c>
      <c r="P1" s="26" t="s">
        <v>446</v>
      </c>
      <c r="Q1" s="26" t="s">
        <v>447</v>
      </c>
      <c r="R1" s="26" t="s">
        <v>448</v>
      </c>
      <c r="S1" s="26" t="s">
        <v>449</v>
      </c>
      <c r="T1" s="26" t="s">
        <v>450</v>
      </c>
      <c r="U1" s="91" t="s">
        <v>797</v>
      </c>
      <c r="V1" s="95" t="s">
        <v>796</v>
      </c>
    </row>
    <row r="2" spans="1:22" ht="15">
      <c r="A2" s="2" t="s">
        <v>12</v>
      </c>
      <c r="B2" s="26" t="s">
        <v>452</v>
      </c>
      <c r="C2" s="26">
        <v>377</v>
      </c>
      <c r="D2" s="26">
        <v>45</v>
      </c>
      <c r="E2" s="26">
        <v>0.11936339522546419</v>
      </c>
      <c r="F2" s="26">
        <v>411</v>
      </c>
      <c r="G2" s="26">
        <v>41</v>
      </c>
      <c r="H2" s="26">
        <v>9.9756690997566913E-2</v>
      </c>
      <c r="I2" s="26">
        <v>390</v>
      </c>
      <c r="J2" s="26">
        <v>1</v>
      </c>
      <c r="K2" s="26">
        <v>2.5641025641025641E-3</v>
      </c>
      <c r="L2" s="26">
        <v>271</v>
      </c>
      <c r="O2" s="26">
        <v>1178</v>
      </c>
      <c r="P2" s="26">
        <v>1072</v>
      </c>
      <c r="Q2" s="26">
        <v>87</v>
      </c>
      <c r="R2" s="26">
        <v>42</v>
      </c>
      <c r="S2" s="26">
        <v>7.3853989813242787E-2</v>
      </c>
      <c r="T2" s="26">
        <v>3.9179104477611942E-2</v>
      </c>
      <c r="U2" s="27">
        <v>290</v>
      </c>
      <c r="V2" s="27">
        <v>20</v>
      </c>
    </row>
    <row r="3" spans="1:22" ht="15">
      <c r="A3" s="2" t="s">
        <v>14</v>
      </c>
      <c r="B3" s="26" t="s">
        <v>453</v>
      </c>
      <c r="C3" s="26">
        <v>586</v>
      </c>
      <c r="D3" s="26">
        <v>211</v>
      </c>
      <c r="E3" s="26">
        <v>0.36006825938566556</v>
      </c>
      <c r="F3" s="26">
        <v>553</v>
      </c>
      <c r="G3" s="26">
        <v>220</v>
      </c>
      <c r="H3" s="26">
        <v>0.39783001808318263</v>
      </c>
      <c r="I3" s="26">
        <v>716</v>
      </c>
      <c r="J3" s="26">
        <v>230</v>
      </c>
      <c r="K3" s="26">
        <v>0.32122905027932963</v>
      </c>
      <c r="L3" s="26">
        <v>583</v>
      </c>
      <c r="M3" s="26">
        <v>163</v>
      </c>
      <c r="N3" s="26">
        <v>0.27958833619210977</v>
      </c>
      <c r="O3" s="26">
        <v>1855</v>
      </c>
      <c r="P3" s="26">
        <v>1852</v>
      </c>
      <c r="Q3" s="26">
        <v>661</v>
      </c>
      <c r="R3" s="26">
        <v>613</v>
      </c>
      <c r="S3" s="26">
        <v>0.35633423180592994</v>
      </c>
      <c r="T3" s="26">
        <v>0.33099352051835851</v>
      </c>
      <c r="U3" s="27">
        <v>603</v>
      </c>
    </row>
    <row r="4" spans="1:22" ht="15">
      <c r="A4" s="2" t="s">
        <v>17</v>
      </c>
      <c r="B4" s="26" t="s">
        <v>454</v>
      </c>
      <c r="C4" s="26">
        <v>770</v>
      </c>
      <c r="D4" s="26">
        <v>390</v>
      </c>
      <c r="E4" s="26">
        <v>0.50649350649350644</v>
      </c>
      <c r="F4" s="26">
        <v>727</v>
      </c>
      <c r="G4" s="26">
        <v>392</v>
      </c>
      <c r="H4" s="26">
        <v>0.53920220082530945</v>
      </c>
      <c r="I4" s="26">
        <v>814</v>
      </c>
      <c r="J4" s="26">
        <v>410</v>
      </c>
      <c r="K4" s="26">
        <v>0.50368550368550369</v>
      </c>
      <c r="L4" s="26">
        <v>850</v>
      </c>
      <c r="M4" s="26">
        <v>417</v>
      </c>
      <c r="N4" s="26">
        <v>0.49058823529411766</v>
      </c>
      <c r="O4" s="26">
        <v>2311</v>
      </c>
      <c r="P4" s="26">
        <v>2391</v>
      </c>
      <c r="Q4" s="26">
        <v>1192</v>
      </c>
      <c r="R4" s="26">
        <v>1219</v>
      </c>
      <c r="S4" s="26">
        <v>0.51579402855906531</v>
      </c>
      <c r="T4" s="26">
        <v>0.50982852363028019</v>
      </c>
      <c r="U4" s="27">
        <v>718</v>
      </c>
    </row>
    <row r="5" spans="1:22" ht="15">
      <c r="A5" s="2" t="s">
        <v>15</v>
      </c>
      <c r="B5" s="26" t="s">
        <v>459</v>
      </c>
      <c r="C5" s="26">
        <v>2833</v>
      </c>
      <c r="D5" s="26">
        <v>2063</v>
      </c>
      <c r="E5" s="26">
        <v>0.72820331803741611</v>
      </c>
      <c r="F5" s="26">
        <v>2726</v>
      </c>
      <c r="G5" s="26">
        <v>2050</v>
      </c>
      <c r="H5" s="26">
        <v>0.75201760821716801</v>
      </c>
      <c r="I5" s="26">
        <v>2862</v>
      </c>
      <c r="J5" s="26">
        <v>2056</v>
      </c>
      <c r="K5" s="26">
        <v>0.71837875611460522</v>
      </c>
      <c r="L5" s="26">
        <v>2897</v>
      </c>
      <c r="M5" s="26">
        <v>2189</v>
      </c>
      <c r="N5" s="26">
        <v>0.7556092509492579</v>
      </c>
      <c r="O5" s="26">
        <v>8421</v>
      </c>
      <c r="P5" s="26">
        <v>8485</v>
      </c>
      <c r="Q5" s="26">
        <v>6169</v>
      </c>
      <c r="R5" s="26">
        <v>6295</v>
      </c>
      <c r="S5" s="26">
        <v>0.7325733285833036</v>
      </c>
      <c r="T5" s="26">
        <v>0.74189746611667651</v>
      </c>
      <c r="U5" s="27">
        <v>2509</v>
      </c>
      <c r="V5" s="27">
        <v>1922</v>
      </c>
    </row>
    <row r="6" spans="1:22" ht="15">
      <c r="A6" s="2" t="s">
        <v>18</v>
      </c>
      <c r="B6" s="26" t="s">
        <v>455</v>
      </c>
      <c r="C6" s="26">
        <v>939</v>
      </c>
      <c r="D6" s="26">
        <v>570</v>
      </c>
      <c r="E6" s="26">
        <v>0.60702875399361023</v>
      </c>
      <c r="F6" s="26">
        <v>961</v>
      </c>
      <c r="G6" s="26">
        <v>583</v>
      </c>
      <c r="H6" s="26">
        <v>0.60665972944849111</v>
      </c>
      <c r="I6" s="26">
        <v>1024</v>
      </c>
      <c r="J6" s="26">
        <v>583</v>
      </c>
      <c r="K6" s="26">
        <v>0.5693359375</v>
      </c>
      <c r="L6" s="26">
        <v>1101</v>
      </c>
      <c r="M6" s="26">
        <v>625</v>
      </c>
      <c r="N6" s="26">
        <v>0.56766575840145328</v>
      </c>
      <c r="O6" s="26">
        <v>2924</v>
      </c>
      <c r="P6" s="26">
        <v>3086</v>
      </c>
      <c r="Q6" s="26">
        <v>1736</v>
      </c>
      <c r="R6" s="26">
        <v>1791</v>
      </c>
      <c r="S6" s="26">
        <v>0.59370725034199723</v>
      </c>
      <c r="T6" s="26">
        <v>0.58036292935839273</v>
      </c>
      <c r="U6" s="27">
        <v>972</v>
      </c>
      <c r="V6" s="27">
        <v>535</v>
      </c>
    </row>
    <row r="7" spans="1:22" ht="15">
      <c r="A7" s="2" t="s">
        <v>20</v>
      </c>
      <c r="B7" s="26" t="s">
        <v>457</v>
      </c>
      <c r="C7" s="26">
        <v>1549</v>
      </c>
      <c r="D7" s="26">
        <v>1067</v>
      </c>
      <c r="E7" s="26">
        <v>0.68883150419625561</v>
      </c>
      <c r="F7" s="26">
        <v>1555</v>
      </c>
      <c r="G7" s="26">
        <v>1067</v>
      </c>
      <c r="H7" s="26">
        <v>0.68617363344051452</v>
      </c>
      <c r="I7" s="26">
        <v>1574</v>
      </c>
      <c r="J7" s="26">
        <v>1093</v>
      </c>
      <c r="K7" s="26">
        <v>0.6944091486658196</v>
      </c>
      <c r="L7" s="26">
        <v>1466</v>
      </c>
      <c r="M7" s="26">
        <v>981</v>
      </c>
      <c r="N7" s="26">
        <v>0.66916780354706684</v>
      </c>
      <c r="O7" s="26">
        <v>4678</v>
      </c>
      <c r="P7" s="26">
        <v>4595</v>
      </c>
      <c r="Q7" s="26">
        <v>3227</v>
      </c>
      <c r="R7" s="26">
        <v>3141</v>
      </c>
      <c r="S7" s="26">
        <v>0.68982471141513468</v>
      </c>
      <c r="T7" s="26">
        <v>0.68356909684439604</v>
      </c>
      <c r="U7" s="27">
        <v>1585</v>
      </c>
      <c r="V7" s="27">
        <v>33</v>
      </c>
    </row>
    <row r="8" spans="1:22" ht="15">
      <c r="A8" s="2" t="s">
        <v>22</v>
      </c>
      <c r="B8" s="26" t="s">
        <v>458</v>
      </c>
      <c r="C8" s="26">
        <v>1661</v>
      </c>
      <c r="D8" s="26">
        <v>1091</v>
      </c>
      <c r="E8" s="26">
        <v>0.65683323299217344</v>
      </c>
      <c r="F8" s="26">
        <v>1687</v>
      </c>
      <c r="G8" s="26">
        <v>1180</v>
      </c>
      <c r="H8" s="26">
        <v>0.69946650859513926</v>
      </c>
      <c r="I8" s="26">
        <v>1662</v>
      </c>
      <c r="J8" s="26">
        <v>1061</v>
      </c>
      <c r="K8" s="26">
        <v>0.63838748495788211</v>
      </c>
      <c r="L8" s="26">
        <v>1822</v>
      </c>
      <c r="M8" s="26">
        <v>1228</v>
      </c>
      <c r="N8" s="26">
        <v>0.67398463227222827</v>
      </c>
      <c r="O8" s="26">
        <v>5010</v>
      </c>
      <c r="P8" s="26">
        <v>5171</v>
      </c>
      <c r="Q8" s="26">
        <v>3332</v>
      </c>
      <c r="R8" s="26">
        <v>3469</v>
      </c>
      <c r="S8" s="26">
        <v>0.66506986027944115</v>
      </c>
      <c r="T8" s="26">
        <v>0.67085670083156068</v>
      </c>
      <c r="U8" s="27">
        <v>1768</v>
      </c>
      <c r="V8" s="27">
        <v>1215</v>
      </c>
    </row>
    <row r="9" spans="1:22" ht="15">
      <c r="A9" s="2" t="s">
        <v>24</v>
      </c>
      <c r="B9" s="26" t="s">
        <v>456</v>
      </c>
      <c r="C9" s="26">
        <v>1403</v>
      </c>
      <c r="D9" s="26">
        <v>1202</v>
      </c>
      <c r="E9" s="26">
        <v>0.85673556664290806</v>
      </c>
      <c r="F9" s="26">
        <v>1334</v>
      </c>
      <c r="G9" s="26">
        <v>1110</v>
      </c>
      <c r="H9" s="26">
        <v>0.83208395802098956</v>
      </c>
      <c r="I9" s="26">
        <v>1339</v>
      </c>
      <c r="J9" s="26">
        <v>1135</v>
      </c>
      <c r="K9" s="26">
        <v>0.84764749813293505</v>
      </c>
      <c r="L9" s="26">
        <v>1417</v>
      </c>
      <c r="M9" s="26">
        <v>1203</v>
      </c>
      <c r="N9" s="26">
        <v>0.84897671136203245</v>
      </c>
      <c r="O9" s="26">
        <v>4076</v>
      </c>
      <c r="P9" s="26">
        <v>4090</v>
      </c>
      <c r="Q9" s="26">
        <v>3447</v>
      </c>
      <c r="R9" s="26">
        <v>3448</v>
      </c>
      <c r="S9" s="26">
        <v>0.84568204121687929</v>
      </c>
      <c r="T9" s="26">
        <v>0.84303178484107577</v>
      </c>
      <c r="U9" s="27">
        <v>1377</v>
      </c>
    </row>
    <row r="10" spans="1:22" ht="15">
      <c r="A10" s="2" t="s">
        <v>26</v>
      </c>
      <c r="B10" s="26" t="s">
        <v>451</v>
      </c>
      <c r="C10" s="26">
        <v>1525</v>
      </c>
      <c r="D10" s="26">
        <v>1005</v>
      </c>
      <c r="E10" s="26">
        <v>0.65901639344262297</v>
      </c>
      <c r="F10" s="26">
        <v>1616</v>
      </c>
      <c r="G10" s="26">
        <v>1122</v>
      </c>
      <c r="H10" s="26">
        <v>0.69430693069306926</v>
      </c>
      <c r="I10" s="26">
        <v>1506</v>
      </c>
      <c r="J10" s="26">
        <v>1000</v>
      </c>
      <c r="K10" s="26">
        <v>0.66401062416998669</v>
      </c>
      <c r="L10" s="26">
        <v>1563</v>
      </c>
      <c r="M10" s="26">
        <v>1044</v>
      </c>
      <c r="N10" s="26">
        <v>0.66794625719769674</v>
      </c>
      <c r="O10" s="26">
        <v>4647</v>
      </c>
      <c r="P10" s="26">
        <v>4685</v>
      </c>
      <c r="Q10" s="26">
        <v>3127</v>
      </c>
      <c r="R10" s="26">
        <v>3166</v>
      </c>
      <c r="S10" s="26">
        <v>0.67290725199053147</v>
      </c>
      <c r="T10" s="26">
        <v>0.67577374599786555</v>
      </c>
      <c r="U10" s="27">
        <v>1646</v>
      </c>
    </row>
    <row r="11" spans="1:22" ht="15">
      <c r="A11" s="2" t="s">
        <v>31</v>
      </c>
      <c r="B11" s="26" t="s">
        <v>460</v>
      </c>
      <c r="C11" s="26">
        <v>8894</v>
      </c>
      <c r="D11" s="26">
        <v>6227</v>
      </c>
      <c r="E11" s="26">
        <v>0.70013492241960873</v>
      </c>
      <c r="F11" s="26">
        <v>9731</v>
      </c>
      <c r="G11" s="26">
        <v>7847</v>
      </c>
      <c r="H11" s="26">
        <v>0.8063919432740726</v>
      </c>
      <c r="I11" s="26">
        <v>9736</v>
      </c>
      <c r="J11" s="26">
        <v>7805</v>
      </c>
      <c r="K11" s="26">
        <v>0.80166392769104355</v>
      </c>
      <c r="L11" s="26">
        <v>10487</v>
      </c>
      <c r="M11" s="26">
        <v>8419</v>
      </c>
      <c r="N11" s="26">
        <v>0.80280347096405069</v>
      </c>
      <c r="O11" s="26">
        <v>28361</v>
      </c>
      <c r="P11" s="26">
        <v>29954</v>
      </c>
      <c r="Q11" s="26">
        <v>21879</v>
      </c>
      <c r="R11" s="26">
        <v>24071</v>
      </c>
      <c r="S11" s="26">
        <v>0.77144670498219381</v>
      </c>
      <c r="T11" s="26">
        <v>0.80359885157241107</v>
      </c>
      <c r="U11" s="27">
        <v>8733</v>
      </c>
    </row>
    <row r="12" spans="1:22">
      <c r="C12" s="29">
        <v>3</v>
      </c>
      <c r="D12" s="29">
        <v>4</v>
      </c>
      <c r="E12" s="27">
        <v>5</v>
      </c>
      <c r="F12" s="29">
        <v>6</v>
      </c>
      <c r="G12" s="29">
        <v>7</v>
      </c>
      <c r="H12" s="27">
        <v>8</v>
      </c>
      <c r="I12" s="29">
        <v>9</v>
      </c>
      <c r="J12" s="29">
        <v>10</v>
      </c>
      <c r="K12" s="27">
        <v>11</v>
      </c>
      <c r="L12" s="29">
        <v>12</v>
      </c>
      <c r="M12" s="29">
        <v>13</v>
      </c>
      <c r="N12" s="27">
        <v>14</v>
      </c>
      <c r="O12" s="27">
        <v>15</v>
      </c>
      <c r="P12" s="27">
        <v>16</v>
      </c>
      <c r="Q12" s="27">
        <v>17</v>
      </c>
      <c r="R12" s="27">
        <v>18</v>
      </c>
      <c r="S12" s="27">
        <v>19</v>
      </c>
      <c r="T12" s="27">
        <v>20</v>
      </c>
      <c r="U12" s="92">
        <v>21</v>
      </c>
      <c r="V12" s="92">
        <v>22</v>
      </c>
    </row>
  </sheetData>
  <autoFilter ref="A1:T1">
    <sortState ref="A2:T11">
      <sortCondition ref="A1"/>
    </sortState>
  </autoFilter>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sheetPr codeName="Sheet36"/>
  <dimension ref="A1:X23"/>
  <sheetViews>
    <sheetView topLeftCell="I1" workbookViewId="0">
      <selection activeCell="E1" sqref="E1"/>
    </sheetView>
  </sheetViews>
  <sheetFormatPr defaultRowHeight="15"/>
  <cols>
    <col min="2" max="2" width="9.140625" style="51"/>
    <col min="7" max="7" width="9.140625" style="51"/>
    <col min="12" max="12" width="9.140625" style="51"/>
    <col min="17" max="17" width="9.140625" style="51"/>
  </cols>
  <sheetData>
    <row r="1" spans="1:24">
      <c r="A1" s="152" t="s">
        <v>8</v>
      </c>
      <c r="B1" s="153"/>
      <c r="C1" s="153"/>
      <c r="D1" s="154"/>
      <c r="F1" s="152" t="s">
        <v>7</v>
      </c>
      <c r="G1" s="153"/>
      <c r="H1" s="153"/>
      <c r="I1" s="154"/>
      <c r="K1" s="152" t="s">
        <v>6</v>
      </c>
      <c r="L1" s="153"/>
      <c r="M1" s="153"/>
      <c r="N1" s="154"/>
      <c r="P1" s="152" t="s">
        <v>479</v>
      </c>
      <c r="Q1" s="153"/>
      <c r="R1" s="153"/>
      <c r="S1" s="154"/>
      <c r="U1" s="152" t="s">
        <v>792</v>
      </c>
      <c r="V1" s="153"/>
      <c r="W1" s="153"/>
      <c r="X1" s="154"/>
    </row>
    <row r="2" spans="1:24">
      <c r="A2" s="52" t="s">
        <v>622</v>
      </c>
      <c r="B2" s="53" t="s">
        <v>627</v>
      </c>
      <c r="C2" s="53" t="s">
        <v>623</v>
      </c>
      <c r="D2" s="54" t="s">
        <v>624</v>
      </c>
      <c r="F2" s="52" t="s">
        <v>622</v>
      </c>
      <c r="G2" s="53" t="s">
        <v>627</v>
      </c>
      <c r="H2" s="53" t="s">
        <v>623</v>
      </c>
      <c r="I2" s="54" t="s">
        <v>624</v>
      </c>
      <c r="K2" s="52" t="s">
        <v>622</v>
      </c>
      <c r="L2" s="53" t="s">
        <v>627</v>
      </c>
      <c r="M2" s="53" t="s">
        <v>623</v>
      </c>
      <c r="N2" s="54" t="s">
        <v>624</v>
      </c>
      <c r="P2" s="52" t="s">
        <v>622</v>
      </c>
      <c r="Q2" s="53" t="s">
        <v>627</v>
      </c>
      <c r="R2" s="53" t="s">
        <v>623</v>
      </c>
      <c r="S2" s="54" t="s">
        <v>624</v>
      </c>
      <c r="U2" s="52" t="s">
        <v>622</v>
      </c>
      <c r="V2" s="53" t="s">
        <v>627</v>
      </c>
      <c r="W2" s="53" t="s">
        <v>623</v>
      </c>
      <c r="X2" s="54" t="s">
        <v>624</v>
      </c>
    </row>
    <row r="3" spans="1:24">
      <c r="A3" s="55" t="s">
        <v>11</v>
      </c>
      <c r="B3" s="56">
        <v>60</v>
      </c>
      <c r="C3" s="56">
        <v>8</v>
      </c>
      <c r="D3" s="57">
        <v>0</v>
      </c>
      <c r="F3" s="55" t="s">
        <v>11</v>
      </c>
      <c r="G3" s="38">
        <v>131</v>
      </c>
      <c r="H3" s="38">
        <v>0</v>
      </c>
      <c r="I3" s="57">
        <v>0</v>
      </c>
      <c r="K3" s="55" t="s">
        <v>11</v>
      </c>
      <c r="L3" s="56" t="s">
        <v>478</v>
      </c>
      <c r="M3" s="56">
        <v>23</v>
      </c>
      <c r="N3" s="57">
        <v>4</v>
      </c>
      <c r="P3" s="55" t="s">
        <v>11</v>
      </c>
      <c r="Q3" s="56" t="s">
        <v>478</v>
      </c>
      <c r="R3" s="56">
        <v>34</v>
      </c>
      <c r="S3" s="57">
        <v>6</v>
      </c>
      <c r="U3" s="55" t="s">
        <v>11</v>
      </c>
      <c r="V3" s="56">
        <v>160</v>
      </c>
      <c r="W3" s="56">
        <v>65</v>
      </c>
      <c r="X3" s="57">
        <v>3</v>
      </c>
    </row>
    <row r="4" spans="1:24">
      <c r="A4" s="55" t="s">
        <v>625</v>
      </c>
      <c r="B4" s="56">
        <v>319</v>
      </c>
      <c r="C4" s="56">
        <v>184</v>
      </c>
      <c r="D4" s="57">
        <v>79</v>
      </c>
      <c r="F4" s="55" t="s">
        <v>625</v>
      </c>
      <c r="G4" s="38">
        <v>346</v>
      </c>
      <c r="H4" s="38">
        <v>282</v>
      </c>
      <c r="I4" s="57">
        <v>114</v>
      </c>
      <c r="K4" s="55" t="s">
        <v>625</v>
      </c>
      <c r="L4" s="56">
        <v>348</v>
      </c>
      <c r="M4" s="56">
        <v>261</v>
      </c>
      <c r="N4" s="57">
        <v>91</v>
      </c>
      <c r="P4" s="55" t="s">
        <v>625</v>
      </c>
      <c r="Q4" s="38">
        <v>395</v>
      </c>
      <c r="R4" s="38">
        <v>299</v>
      </c>
      <c r="S4" s="57">
        <v>113</v>
      </c>
      <c r="U4" s="55" t="s">
        <v>625</v>
      </c>
      <c r="V4" s="38"/>
      <c r="W4" s="38"/>
      <c r="X4" s="57"/>
    </row>
    <row r="5" spans="1:24">
      <c r="A5" s="55" t="s">
        <v>104</v>
      </c>
      <c r="B5" s="56">
        <v>2795</v>
      </c>
      <c r="C5" s="56">
        <v>2784</v>
      </c>
      <c r="D5" s="57">
        <v>1501</v>
      </c>
      <c r="F5" s="55" t="s">
        <v>104</v>
      </c>
      <c r="G5" s="56" t="s">
        <v>478</v>
      </c>
      <c r="H5" s="56">
        <v>2944</v>
      </c>
      <c r="I5" s="57">
        <v>1586</v>
      </c>
      <c r="K5" s="55" t="s">
        <v>104</v>
      </c>
      <c r="L5" s="56">
        <v>2991</v>
      </c>
      <c r="M5" s="38">
        <v>2886</v>
      </c>
      <c r="N5" s="57">
        <v>1647</v>
      </c>
      <c r="P5" s="55" t="s">
        <v>104</v>
      </c>
      <c r="Q5" s="38">
        <v>2999</v>
      </c>
      <c r="R5" s="38">
        <v>2891</v>
      </c>
      <c r="S5" s="57">
        <v>1648</v>
      </c>
      <c r="U5" s="55" t="s">
        <v>104</v>
      </c>
      <c r="V5" s="38"/>
      <c r="W5" s="38">
        <v>3065</v>
      </c>
      <c r="X5" s="57">
        <v>1795</v>
      </c>
    </row>
    <row r="6" spans="1:24">
      <c r="A6" s="55" t="s">
        <v>16</v>
      </c>
      <c r="B6" s="38">
        <v>738</v>
      </c>
      <c r="C6" s="38">
        <v>478</v>
      </c>
      <c r="D6" s="57">
        <v>258</v>
      </c>
      <c r="F6" s="55" t="s">
        <v>16</v>
      </c>
      <c r="G6" s="38">
        <v>749</v>
      </c>
      <c r="H6" s="38">
        <v>670</v>
      </c>
      <c r="I6" s="57">
        <v>339</v>
      </c>
      <c r="K6" s="55" t="s">
        <v>16</v>
      </c>
      <c r="L6" s="38">
        <v>818</v>
      </c>
      <c r="M6" s="38">
        <v>761</v>
      </c>
      <c r="N6" s="57">
        <v>415</v>
      </c>
      <c r="P6" s="55" t="s">
        <v>16</v>
      </c>
      <c r="Q6" s="38">
        <v>906</v>
      </c>
      <c r="R6" s="38">
        <v>848</v>
      </c>
      <c r="S6" s="57">
        <v>503</v>
      </c>
      <c r="U6" s="55" t="s">
        <v>16</v>
      </c>
      <c r="V6" s="38"/>
      <c r="W6" s="38">
        <v>848</v>
      </c>
      <c r="X6" s="57">
        <v>522</v>
      </c>
    </row>
    <row r="7" spans="1:24">
      <c r="A7" s="55" t="s">
        <v>633</v>
      </c>
      <c r="B7" s="38">
        <v>650</v>
      </c>
      <c r="C7" s="38">
        <v>616</v>
      </c>
      <c r="D7" s="57">
        <v>247</v>
      </c>
      <c r="F7" s="55" t="s">
        <v>633</v>
      </c>
      <c r="G7" s="38">
        <v>708</v>
      </c>
      <c r="H7" s="38">
        <v>685</v>
      </c>
      <c r="I7" s="57">
        <v>355</v>
      </c>
      <c r="K7" s="55" t="s">
        <v>633</v>
      </c>
      <c r="L7" s="38">
        <v>665</v>
      </c>
      <c r="M7" s="38">
        <v>629</v>
      </c>
      <c r="N7" s="57">
        <v>312</v>
      </c>
      <c r="P7" s="55" t="s">
        <v>633</v>
      </c>
      <c r="Q7" s="38">
        <v>696</v>
      </c>
      <c r="R7" s="38">
        <v>553</v>
      </c>
      <c r="S7" s="57">
        <v>326</v>
      </c>
      <c r="U7" s="55" t="s">
        <v>633</v>
      </c>
      <c r="V7" s="38">
        <v>794</v>
      </c>
      <c r="W7" s="38">
        <v>663</v>
      </c>
      <c r="X7" s="57">
        <v>366</v>
      </c>
    </row>
    <row r="8" spans="1:24">
      <c r="A8" s="55" t="s">
        <v>19</v>
      </c>
      <c r="B8" s="38">
        <v>890</v>
      </c>
      <c r="C8" s="38">
        <v>850</v>
      </c>
      <c r="D8" s="57">
        <v>599</v>
      </c>
      <c r="F8" s="55" t="s">
        <v>19</v>
      </c>
      <c r="G8" s="38">
        <v>969</v>
      </c>
      <c r="H8" s="38">
        <v>944</v>
      </c>
      <c r="I8" s="57">
        <v>623</v>
      </c>
      <c r="K8" s="55" t="s">
        <v>19</v>
      </c>
      <c r="L8" s="38">
        <v>948</v>
      </c>
      <c r="M8" s="38">
        <v>924</v>
      </c>
      <c r="N8" s="57">
        <v>626</v>
      </c>
      <c r="P8" s="55" t="s">
        <v>19</v>
      </c>
      <c r="Q8" s="38">
        <v>1039</v>
      </c>
      <c r="R8" s="38">
        <v>1006</v>
      </c>
      <c r="S8" s="57">
        <v>629</v>
      </c>
      <c r="U8" s="55" t="s">
        <v>19</v>
      </c>
      <c r="V8" s="38">
        <v>1052</v>
      </c>
      <c r="W8" s="38">
        <v>964</v>
      </c>
      <c r="X8" s="57">
        <v>570</v>
      </c>
    </row>
    <row r="9" spans="1:24">
      <c r="A9" s="55" t="s">
        <v>21</v>
      </c>
      <c r="B9" s="38">
        <v>1439</v>
      </c>
      <c r="C9" s="38">
        <v>1421</v>
      </c>
      <c r="D9" s="57">
        <v>720</v>
      </c>
      <c r="F9" s="55" t="s">
        <v>21</v>
      </c>
      <c r="G9" s="38">
        <v>1490</v>
      </c>
      <c r="H9" s="38">
        <v>1475</v>
      </c>
      <c r="I9" s="57">
        <v>771</v>
      </c>
      <c r="K9" s="55" t="s">
        <v>21</v>
      </c>
      <c r="L9" s="38">
        <v>1420</v>
      </c>
      <c r="M9" s="38">
        <v>217</v>
      </c>
      <c r="N9" s="57">
        <v>130</v>
      </c>
      <c r="P9" s="55" t="s">
        <v>21</v>
      </c>
      <c r="Q9" s="38">
        <v>1448</v>
      </c>
      <c r="R9" s="38">
        <v>928</v>
      </c>
      <c r="S9" s="57">
        <v>483</v>
      </c>
      <c r="U9" s="55" t="s">
        <v>21</v>
      </c>
      <c r="V9" s="38"/>
      <c r="W9" s="38"/>
      <c r="X9" s="57"/>
    </row>
    <row r="10" spans="1:24">
      <c r="A10" s="55" t="s">
        <v>626</v>
      </c>
      <c r="B10" s="38">
        <v>1072</v>
      </c>
      <c r="C10" s="38">
        <v>1052</v>
      </c>
      <c r="D10" s="57">
        <v>974</v>
      </c>
      <c r="F10" s="55" t="s">
        <v>626</v>
      </c>
      <c r="G10" s="38">
        <v>1182</v>
      </c>
      <c r="H10" s="38">
        <v>744</v>
      </c>
      <c r="I10" s="57">
        <v>680</v>
      </c>
      <c r="K10" s="55" t="s">
        <v>626</v>
      </c>
      <c r="L10" s="38">
        <v>1147</v>
      </c>
      <c r="M10" s="38">
        <v>565</v>
      </c>
      <c r="N10" s="57">
        <v>515</v>
      </c>
      <c r="P10" s="55" t="s">
        <v>626</v>
      </c>
      <c r="Q10" s="38">
        <v>1141</v>
      </c>
      <c r="R10" s="38">
        <v>730</v>
      </c>
      <c r="S10" s="57">
        <v>641</v>
      </c>
      <c r="U10" s="55" t="s">
        <v>626</v>
      </c>
      <c r="V10" s="38">
        <v>1159</v>
      </c>
      <c r="W10" s="38">
        <v>346</v>
      </c>
      <c r="X10" s="57">
        <v>286</v>
      </c>
    </row>
    <row r="11" spans="1:24">
      <c r="A11" s="55" t="s">
        <v>25</v>
      </c>
      <c r="B11" s="38">
        <v>1536</v>
      </c>
      <c r="C11" s="38">
        <v>1301</v>
      </c>
      <c r="D11" s="57">
        <v>871</v>
      </c>
      <c r="F11" s="55" t="s">
        <v>25</v>
      </c>
      <c r="G11" s="38">
        <v>1590</v>
      </c>
      <c r="H11" s="38">
        <v>1483</v>
      </c>
      <c r="I11" s="57">
        <v>417</v>
      </c>
      <c r="K11" s="55" t="s">
        <v>25</v>
      </c>
      <c r="L11" s="38">
        <v>1643</v>
      </c>
      <c r="M11" s="38">
        <v>1592</v>
      </c>
      <c r="N11" s="57">
        <v>464</v>
      </c>
      <c r="P11" s="55" t="s">
        <v>25</v>
      </c>
      <c r="Q11" s="56" t="s">
        <v>478</v>
      </c>
      <c r="R11" s="38">
        <v>1131</v>
      </c>
      <c r="S11" s="57">
        <v>776</v>
      </c>
      <c r="U11" s="55" t="s">
        <v>25</v>
      </c>
      <c r="V11" s="56"/>
      <c r="W11" s="38"/>
      <c r="X11" s="57"/>
    </row>
    <row r="12" spans="1:24">
      <c r="A12" s="58" t="s">
        <v>396</v>
      </c>
      <c r="B12" s="59">
        <f>SUM(B14:B17)</f>
        <v>8981</v>
      </c>
      <c r="C12" s="59">
        <f t="shared" ref="C12:D12" si="0">SUM(C14:C17)</f>
        <v>1882</v>
      </c>
      <c r="D12" s="60">
        <f t="shared" si="0"/>
        <v>1159</v>
      </c>
      <c r="F12" s="58" t="s">
        <v>396</v>
      </c>
      <c r="G12" s="59">
        <f>SUM(G14:G17)</f>
        <v>9203</v>
      </c>
      <c r="H12" s="59">
        <f>SUM(H14:H17)</f>
        <v>2328</v>
      </c>
      <c r="I12" s="60">
        <f>SUM(I14:I17)</f>
        <v>1679</v>
      </c>
      <c r="K12" s="58" t="s">
        <v>396</v>
      </c>
      <c r="L12" s="59">
        <f>SUM(L14:L17)</f>
        <v>9304</v>
      </c>
      <c r="M12" s="59">
        <f>SUM(M14:M17)</f>
        <v>2576</v>
      </c>
      <c r="N12" s="60">
        <f>SUM(N14:N17)</f>
        <v>1466</v>
      </c>
      <c r="P12" s="58" t="s">
        <v>396</v>
      </c>
      <c r="Q12" s="59">
        <f>SUM(Q14:Q17)</f>
        <v>9410</v>
      </c>
      <c r="R12" s="59">
        <f>SUM(R14:R17)</f>
        <v>2590</v>
      </c>
      <c r="S12" s="60">
        <f>SUM(S14:S17)</f>
        <v>1766</v>
      </c>
      <c r="U12" s="58" t="s">
        <v>396</v>
      </c>
      <c r="V12" s="59">
        <f>SUM(V14:V17)</f>
        <v>5318</v>
      </c>
      <c r="W12" s="59">
        <f>SUM(W14:W17)</f>
        <v>1599</v>
      </c>
      <c r="X12" s="60">
        <f>SUM(X14:X17)</f>
        <v>869</v>
      </c>
    </row>
    <row r="13" spans="1:24">
      <c r="U13" s="82"/>
      <c r="V13" s="82"/>
      <c r="W13" s="82"/>
      <c r="X13" s="82"/>
    </row>
    <row r="14" spans="1:24">
      <c r="A14" s="61" t="s">
        <v>628</v>
      </c>
      <c r="B14" s="51">
        <v>4779</v>
      </c>
      <c r="C14">
        <v>112</v>
      </c>
      <c r="D14">
        <v>0</v>
      </c>
      <c r="F14" s="61" t="s">
        <v>628</v>
      </c>
      <c r="G14" s="38">
        <v>4855</v>
      </c>
      <c r="H14" s="38">
        <v>335</v>
      </c>
      <c r="I14" s="38">
        <v>267</v>
      </c>
      <c r="K14" s="61" t="s">
        <v>628</v>
      </c>
      <c r="L14" s="38">
        <v>4693</v>
      </c>
      <c r="M14">
        <v>319</v>
      </c>
      <c r="N14">
        <v>227</v>
      </c>
      <c r="P14" s="61" t="s">
        <v>628</v>
      </c>
      <c r="Q14" s="38">
        <v>5087</v>
      </c>
      <c r="R14" s="38">
        <v>440</v>
      </c>
      <c r="S14" s="38">
        <v>379</v>
      </c>
      <c r="U14" s="61" t="s">
        <v>628</v>
      </c>
      <c r="V14" s="38"/>
      <c r="W14" s="38"/>
      <c r="X14" s="38"/>
    </row>
    <row r="15" spans="1:24">
      <c r="A15" s="62" t="s">
        <v>629</v>
      </c>
      <c r="B15" s="51">
        <v>1325</v>
      </c>
      <c r="C15">
        <v>992</v>
      </c>
      <c r="D15">
        <v>557</v>
      </c>
      <c r="F15" s="62" t="s">
        <v>629</v>
      </c>
      <c r="G15" s="38">
        <v>1462</v>
      </c>
      <c r="H15" s="38">
        <v>1240</v>
      </c>
      <c r="I15" s="38">
        <v>806</v>
      </c>
      <c r="K15" s="62" t="s">
        <v>629</v>
      </c>
      <c r="L15" s="38">
        <v>1546</v>
      </c>
      <c r="M15" s="38">
        <v>1359</v>
      </c>
      <c r="N15" s="38">
        <v>453</v>
      </c>
      <c r="P15" s="62" t="s">
        <v>629</v>
      </c>
      <c r="Q15" s="38">
        <v>1523</v>
      </c>
      <c r="R15" s="38">
        <v>1266</v>
      </c>
      <c r="S15" s="38">
        <v>622</v>
      </c>
      <c r="U15" s="62" t="s">
        <v>629</v>
      </c>
      <c r="V15" s="38">
        <v>3355</v>
      </c>
      <c r="W15" s="38">
        <v>1500</v>
      </c>
      <c r="X15" s="38">
        <v>817</v>
      </c>
    </row>
    <row r="16" spans="1:24">
      <c r="A16" s="62" t="s">
        <v>630</v>
      </c>
      <c r="B16" s="51">
        <v>1967</v>
      </c>
      <c r="C16">
        <v>131</v>
      </c>
      <c r="D16">
        <v>67</v>
      </c>
      <c r="F16" s="62" t="s">
        <v>630</v>
      </c>
      <c r="G16" s="38">
        <v>1966</v>
      </c>
      <c r="H16" s="38">
        <v>99</v>
      </c>
      <c r="I16" s="38">
        <v>65</v>
      </c>
      <c r="K16" s="62" t="s">
        <v>630</v>
      </c>
      <c r="L16" s="38">
        <v>1789</v>
      </c>
      <c r="M16" s="38">
        <v>100</v>
      </c>
      <c r="N16" s="38">
        <v>57</v>
      </c>
      <c r="P16" s="62" t="s">
        <v>630</v>
      </c>
      <c r="Q16" s="38">
        <v>1799</v>
      </c>
      <c r="R16" s="38">
        <v>99</v>
      </c>
      <c r="S16" s="38">
        <v>66</v>
      </c>
      <c r="U16" s="62" t="s">
        <v>630</v>
      </c>
      <c r="V16" s="38">
        <v>1963</v>
      </c>
      <c r="W16" s="38">
        <v>99</v>
      </c>
      <c r="X16" s="38">
        <v>52</v>
      </c>
    </row>
    <row r="17" spans="1:24">
      <c r="A17" s="63" t="s">
        <v>631</v>
      </c>
      <c r="B17" s="51">
        <v>910</v>
      </c>
      <c r="C17">
        <v>647</v>
      </c>
      <c r="D17">
        <v>535</v>
      </c>
      <c r="F17" s="63" t="s">
        <v>631</v>
      </c>
      <c r="G17" s="38">
        <v>920</v>
      </c>
      <c r="H17" s="38">
        <v>654</v>
      </c>
      <c r="I17" s="38">
        <v>541</v>
      </c>
      <c r="K17" s="63" t="s">
        <v>631</v>
      </c>
      <c r="L17" s="38">
        <v>1276</v>
      </c>
      <c r="M17" s="38">
        <v>798</v>
      </c>
      <c r="N17" s="38">
        <v>729</v>
      </c>
      <c r="P17" s="63" t="s">
        <v>631</v>
      </c>
      <c r="Q17" s="38">
        <v>1001</v>
      </c>
      <c r="R17" s="38">
        <v>785</v>
      </c>
      <c r="S17" s="38">
        <v>699</v>
      </c>
      <c r="U17" s="63" t="s">
        <v>631</v>
      </c>
      <c r="V17" s="38"/>
      <c r="W17" s="38"/>
      <c r="X17" s="38"/>
    </row>
    <row r="23" spans="1:24" ht="15.75">
      <c r="F23" s="151" t="s">
        <v>786</v>
      </c>
      <c r="G23" s="151"/>
      <c r="H23" s="151"/>
      <c r="I23" s="151"/>
      <c r="K23" s="151" t="s">
        <v>788</v>
      </c>
      <c r="L23" s="151"/>
      <c r="M23" s="151"/>
      <c r="N23" s="151"/>
      <c r="P23" s="151" t="s">
        <v>787</v>
      </c>
      <c r="Q23" s="151"/>
      <c r="R23" s="151"/>
      <c r="S23" s="151"/>
    </row>
  </sheetData>
  <mergeCells count="8">
    <mergeCell ref="F23:I23"/>
    <mergeCell ref="P23:S23"/>
    <mergeCell ref="K23:N23"/>
    <mergeCell ref="U1:X1"/>
    <mergeCell ref="A1:D1"/>
    <mergeCell ref="F1:I1"/>
    <mergeCell ref="K1:N1"/>
    <mergeCell ref="P1:S1"/>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37"/>
  <dimension ref="A1:X17"/>
  <sheetViews>
    <sheetView workbookViewId="0">
      <selection sqref="A1:D1"/>
    </sheetView>
  </sheetViews>
  <sheetFormatPr defaultRowHeight="15"/>
  <sheetData>
    <row r="1" spans="1:24">
      <c r="A1" s="152" t="s">
        <v>8</v>
      </c>
      <c r="B1" s="153"/>
      <c r="C1" s="153"/>
      <c r="D1" s="154"/>
      <c r="E1" s="51"/>
      <c r="F1" s="152" t="s">
        <v>7</v>
      </c>
      <c r="G1" s="153"/>
      <c r="H1" s="153"/>
      <c r="I1" s="154"/>
      <c r="J1" s="51"/>
      <c r="K1" s="152" t="s">
        <v>6</v>
      </c>
      <c r="L1" s="153"/>
      <c r="M1" s="153"/>
      <c r="N1" s="154"/>
      <c r="O1" s="51"/>
      <c r="P1" s="152" t="s">
        <v>479</v>
      </c>
      <c r="Q1" s="153"/>
      <c r="R1" s="153"/>
      <c r="S1" s="154"/>
      <c r="U1" s="152" t="s">
        <v>792</v>
      </c>
      <c r="V1" s="153"/>
      <c r="W1" s="153"/>
      <c r="X1" s="154"/>
    </row>
    <row r="2" spans="1:24">
      <c r="A2" s="52" t="s">
        <v>622</v>
      </c>
      <c r="B2" s="53" t="s">
        <v>662</v>
      </c>
      <c r="C2" s="53" t="s">
        <v>623</v>
      </c>
      <c r="D2" s="54" t="s">
        <v>624</v>
      </c>
      <c r="E2" s="51"/>
      <c r="F2" s="52" t="s">
        <v>622</v>
      </c>
      <c r="G2" s="53" t="s">
        <v>662</v>
      </c>
      <c r="H2" s="53" t="s">
        <v>623</v>
      </c>
      <c r="I2" s="54" t="s">
        <v>624</v>
      </c>
      <c r="J2" s="51"/>
      <c r="K2" s="52" t="s">
        <v>622</v>
      </c>
      <c r="L2" s="53" t="s">
        <v>662</v>
      </c>
      <c r="M2" s="53" t="s">
        <v>623</v>
      </c>
      <c r="N2" s="54" t="s">
        <v>624</v>
      </c>
      <c r="O2" s="51"/>
      <c r="P2" s="52" t="s">
        <v>622</v>
      </c>
      <c r="Q2" s="53" t="s">
        <v>662</v>
      </c>
      <c r="R2" s="53" t="s">
        <v>623</v>
      </c>
      <c r="S2" s="54" t="s">
        <v>624</v>
      </c>
      <c r="U2" s="52" t="s">
        <v>622</v>
      </c>
      <c r="V2" s="53" t="s">
        <v>662</v>
      </c>
      <c r="W2" s="53" t="s">
        <v>623</v>
      </c>
      <c r="X2" s="54" t="s">
        <v>624</v>
      </c>
    </row>
    <row r="3" spans="1:24">
      <c r="A3" s="55" t="s">
        <v>11</v>
      </c>
      <c r="B3" s="56">
        <v>106</v>
      </c>
      <c r="C3" s="56">
        <v>60</v>
      </c>
      <c r="D3" s="57">
        <v>4</v>
      </c>
      <c r="E3" s="51"/>
      <c r="F3" s="55" t="s">
        <v>11</v>
      </c>
      <c r="G3" s="38">
        <v>131</v>
      </c>
      <c r="H3" s="38">
        <v>56</v>
      </c>
      <c r="I3" s="57">
        <v>11</v>
      </c>
      <c r="J3" s="51"/>
      <c r="K3" s="55" t="s">
        <v>11</v>
      </c>
      <c r="L3" s="56" t="s">
        <v>478</v>
      </c>
      <c r="M3" s="56">
        <v>68</v>
      </c>
      <c r="N3" s="57">
        <v>12</v>
      </c>
      <c r="O3" s="51"/>
      <c r="P3" s="55" t="s">
        <v>11</v>
      </c>
      <c r="Q3" s="56" t="s">
        <v>478</v>
      </c>
      <c r="R3" s="56">
        <v>52</v>
      </c>
      <c r="S3" s="57">
        <v>12</v>
      </c>
      <c r="U3" s="55" t="s">
        <v>11</v>
      </c>
      <c r="V3" s="56">
        <v>160</v>
      </c>
      <c r="W3" s="56">
        <v>74</v>
      </c>
      <c r="X3" s="57">
        <v>14</v>
      </c>
    </row>
    <row r="4" spans="1:24">
      <c r="A4" s="55" t="s">
        <v>625</v>
      </c>
      <c r="B4" s="56">
        <v>319</v>
      </c>
      <c r="C4" s="56">
        <v>180</v>
      </c>
      <c r="D4" s="57">
        <v>93</v>
      </c>
      <c r="E4" s="51"/>
      <c r="F4" s="55" t="s">
        <v>625</v>
      </c>
      <c r="G4" s="38">
        <v>346</v>
      </c>
      <c r="H4" s="38">
        <v>134</v>
      </c>
      <c r="I4" s="57">
        <v>34</v>
      </c>
      <c r="J4" s="51"/>
      <c r="K4" s="55" t="s">
        <v>625</v>
      </c>
      <c r="L4" s="38">
        <v>348</v>
      </c>
      <c r="M4" s="38">
        <v>141</v>
      </c>
      <c r="N4" s="57">
        <v>43</v>
      </c>
      <c r="O4" s="51"/>
      <c r="P4" s="55" t="s">
        <v>625</v>
      </c>
      <c r="Q4" s="38">
        <v>395</v>
      </c>
      <c r="R4" s="38">
        <v>158</v>
      </c>
      <c r="S4" s="57">
        <v>32</v>
      </c>
      <c r="U4" s="55" t="s">
        <v>625</v>
      </c>
      <c r="V4" s="38"/>
      <c r="W4" s="38"/>
      <c r="X4" s="57"/>
    </row>
    <row r="5" spans="1:24">
      <c r="A5" s="55" t="s">
        <v>104</v>
      </c>
      <c r="B5" s="56">
        <v>2795</v>
      </c>
      <c r="C5" s="56">
        <v>1438</v>
      </c>
      <c r="D5" s="57">
        <v>797</v>
      </c>
      <c r="E5" s="51"/>
      <c r="F5" s="55" t="s">
        <v>104</v>
      </c>
      <c r="G5" s="56" t="s">
        <v>478</v>
      </c>
      <c r="H5" s="56">
        <v>1453</v>
      </c>
      <c r="I5" s="57">
        <v>790</v>
      </c>
      <c r="J5" s="51"/>
      <c r="K5" s="55" t="s">
        <v>104</v>
      </c>
      <c r="L5" s="56">
        <v>2991</v>
      </c>
      <c r="M5" s="38">
        <v>1304</v>
      </c>
      <c r="N5" s="57">
        <v>674</v>
      </c>
      <c r="O5" s="51"/>
      <c r="P5" s="55" t="s">
        <v>104</v>
      </c>
      <c r="Q5" s="38">
        <v>2999</v>
      </c>
      <c r="R5" s="38">
        <v>1223</v>
      </c>
      <c r="S5" s="57">
        <v>668</v>
      </c>
      <c r="U5" s="55" t="s">
        <v>104</v>
      </c>
      <c r="V5" s="38"/>
      <c r="W5" s="38">
        <v>1573</v>
      </c>
      <c r="X5" s="57">
        <v>882</v>
      </c>
    </row>
    <row r="6" spans="1:24">
      <c r="A6" s="55" t="s">
        <v>16</v>
      </c>
      <c r="B6" s="38">
        <v>738</v>
      </c>
      <c r="C6" s="38">
        <v>401</v>
      </c>
      <c r="D6" s="57">
        <v>235</v>
      </c>
      <c r="E6" s="51"/>
      <c r="F6" s="55" t="s">
        <v>16</v>
      </c>
      <c r="G6" s="38">
        <v>749</v>
      </c>
      <c r="H6" s="38">
        <v>377</v>
      </c>
      <c r="I6" s="57">
        <v>179</v>
      </c>
      <c r="J6" s="51"/>
      <c r="K6" s="55" t="s">
        <v>16</v>
      </c>
      <c r="L6" s="38">
        <v>818</v>
      </c>
      <c r="M6" s="38">
        <v>424</v>
      </c>
      <c r="N6" s="57">
        <v>214</v>
      </c>
      <c r="O6" s="51"/>
      <c r="P6" s="55" t="s">
        <v>16</v>
      </c>
      <c r="Q6" s="38">
        <v>906</v>
      </c>
      <c r="R6" s="38">
        <v>461</v>
      </c>
      <c r="S6" s="57">
        <v>225</v>
      </c>
      <c r="U6" s="55" t="s">
        <v>16</v>
      </c>
      <c r="V6" s="38"/>
      <c r="W6" s="38">
        <v>513</v>
      </c>
      <c r="X6" s="57">
        <v>264</v>
      </c>
    </row>
    <row r="7" spans="1:24">
      <c r="A7" s="55" t="s">
        <v>633</v>
      </c>
      <c r="B7" s="38">
        <v>650</v>
      </c>
      <c r="C7" s="38">
        <v>320</v>
      </c>
      <c r="D7" s="57">
        <v>178</v>
      </c>
      <c r="E7" s="51"/>
      <c r="F7" s="55" t="s">
        <v>633</v>
      </c>
      <c r="G7" s="38">
        <v>708</v>
      </c>
      <c r="H7" s="38">
        <v>381</v>
      </c>
      <c r="I7" s="57">
        <v>224</v>
      </c>
      <c r="J7" s="51"/>
      <c r="K7" s="55" t="s">
        <v>633</v>
      </c>
      <c r="L7" s="38">
        <v>665</v>
      </c>
      <c r="M7" s="38">
        <v>251</v>
      </c>
      <c r="N7" s="57">
        <v>110</v>
      </c>
      <c r="O7" s="51"/>
      <c r="P7" s="55" t="s">
        <v>633</v>
      </c>
      <c r="Q7" s="38">
        <v>696</v>
      </c>
      <c r="R7" s="38">
        <v>237</v>
      </c>
      <c r="S7" s="57">
        <v>90</v>
      </c>
      <c r="U7" s="55" t="s">
        <v>633</v>
      </c>
      <c r="V7" s="38">
        <v>794</v>
      </c>
      <c r="W7" s="38">
        <v>285</v>
      </c>
      <c r="X7" s="57">
        <v>125</v>
      </c>
    </row>
    <row r="8" spans="1:24">
      <c r="A8" s="55" t="s">
        <v>19</v>
      </c>
      <c r="B8" s="38">
        <v>890</v>
      </c>
      <c r="C8" s="38">
        <v>428</v>
      </c>
      <c r="D8" s="57">
        <v>243</v>
      </c>
      <c r="E8" s="51"/>
      <c r="F8" s="55" t="s">
        <v>19</v>
      </c>
      <c r="G8" s="38">
        <v>969</v>
      </c>
      <c r="H8" s="38">
        <v>459</v>
      </c>
      <c r="I8" s="57">
        <v>245</v>
      </c>
      <c r="J8" s="51"/>
      <c r="K8" s="55" t="s">
        <v>19</v>
      </c>
      <c r="L8" s="38">
        <v>948</v>
      </c>
      <c r="M8" s="38">
        <v>427</v>
      </c>
      <c r="N8" s="57">
        <v>247</v>
      </c>
      <c r="O8" s="51"/>
      <c r="P8" s="55" t="s">
        <v>19</v>
      </c>
      <c r="Q8" s="38">
        <v>1039</v>
      </c>
      <c r="R8" s="38">
        <v>433</v>
      </c>
      <c r="S8" s="57">
        <v>226</v>
      </c>
      <c r="U8" s="55" t="s">
        <v>19</v>
      </c>
      <c r="V8" s="38">
        <v>1052</v>
      </c>
      <c r="W8" s="38">
        <v>472</v>
      </c>
      <c r="X8" s="57">
        <v>258</v>
      </c>
    </row>
    <row r="9" spans="1:24">
      <c r="A9" s="55" t="s">
        <v>21</v>
      </c>
      <c r="B9" s="38">
        <v>1439</v>
      </c>
      <c r="C9" s="38">
        <v>350</v>
      </c>
      <c r="D9" s="57">
        <v>203</v>
      </c>
      <c r="E9" s="51"/>
      <c r="F9" s="55" t="s">
        <v>21</v>
      </c>
      <c r="G9" s="38">
        <v>1490</v>
      </c>
      <c r="H9" s="38">
        <v>277</v>
      </c>
      <c r="I9" s="57">
        <v>142</v>
      </c>
      <c r="J9" s="51"/>
      <c r="K9" s="55" t="s">
        <v>21</v>
      </c>
      <c r="L9" s="38">
        <v>1420</v>
      </c>
      <c r="M9" s="38">
        <v>260</v>
      </c>
      <c r="N9" s="57">
        <v>135</v>
      </c>
      <c r="O9" s="51"/>
      <c r="P9" s="55" t="s">
        <v>21</v>
      </c>
      <c r="Q9" s="38">
        <v>1448</v>
      </c>
      <c r="R9" s="38">
        <v>191</v>
      </c>
      <c r="S9" s="57">
        <v>93</v>
      </c>
      <c r="U9" s="55" t="s">
        <v>21</v>
      </c>
      <c r="V9" s="38"/>
      <c r="W9" s="38"/>
      <c r="X9" s="57"/>
    </row>
    <row r="10" spans="1:24">
      <c r="A10" s="55" t="s">
        <v>626</v>
      </c>
      <c r="B10" s="38">
        <v>1072</v>
      </c>
      <c r="C10" s="38">
        <v>1070</v>
      </c>
      <c r="D10" s="57">
        <v>829</v>
      </c>
      <c r="E10" s="51"/>
      <c r="F10" s="55" t="s">
        <v>626</v>
      </c>
      <c r="G10" s="38">
        <v>1182</v>
      </c>
      <c r="H10" s="38">
        <v>1120</v>
      </c>
      <c r="I10" s="57">
        <v>881</v>
      </c>
      <c r="J10" s="51"/>
      <c r="K10" s="55" t="s">
        <v>626</v>
      </c>
      <c r="L10" s="38">
        <v>1147</v>
      </c>
      <c r="M10" s="38">
        <v>898</v>
      </c>
      <c r="N10" s="57">
        <v>720</v>
      </c>
      <c r="O10" s="51"/>
      <c r="P10" s="55" t="s">
        <v>626</v>
      </c>
      <c r="Q10" s="38">
        <v>1141</v>
      </c>
      <c r="R10" s="38">
        <v>828</v>
      </c>
      <c r="S10" s="57">
        <v>624</v>
      </c>
      <c r="U10" s="55" t="s">
        <v>626</v>
      </c>
      <c r="V10" s="38">
        <v>1159</v>
      </c>
      <c r="W10" s="38">
        <v>912</v>
      </c>
      <c r="X10" s="57">
        <v>671</v>
      </c>
    </row>
    <row r="11" spans="1:24">
      <c r="A11" s="55" t="s">
        <v>25</v>
      </c>
      <c r="B11" s="38">
        <v>1536</v>
      </c>
      <c r="C11" s="38">
        <v>768</v>
      </c>
      <c r="D11" s="57">
        <v>485</v>
      </c>
      <c r="E11" s="51"/>
      <c r="F11" s="55" t="s">
        <v>25</v>
      </c>
      <c r="G11" s="38">
        <v>1588</v>
      </c>
      <c r="H11" s="38">
        <v>70</v>
      </c>
      <c r="I11" s="57">
        <v>32</v>
      </c>
      <c r="J11" s="51"/>
      <c r="K11" s="55" t="s">
        <v>25</v>
      </c>
      <c r="L11" s="38">
        <v>1643</v>
      </c>
      <c r="M11" s="38">
        <v>267</v>
      </c>
      <c r="N11" s="57">
        <v>129</v>
      </c>
      <c r="O11" s="51"/>
      <c r="P11" s="55" t="s">
        <v>25</v>
      </c>
      <c r="Q11" s="56" t="s">
        <v>478</v>
      </c>
      <c r="R11" s="38">
        <v>245</v>
      </c>
      <c r="S11" s="57">
        <v>115</v>
      </c>
      <c r="U11" s="55" t="s">
        <v>25</v>
      </c>
      <c r="V11" s="56"/>
      <c r="W11" s="38"/>
      <c r="X11" s="57"/>
    </row>
    <row r="12" spans="1:24">
      <c r="A12" s="58" t="s">
        <v>396</v>
      </c>
      <c r="B12" s="59">
        <f>SUM(B14:B17)</f>
        <v>8981</v>
      </c>
      <c r="C12" s="59">
        <f>SUM(C14:C17)</f>
        <v>3304</v>
      </c>
      <c r="D12" s="60">
        <f>SUM(D14:D17)</f>
        <v>2285</v>
      </c>
      <c r="E12" s="51"/>
      <c r="F12" s="58" t="s">
        <v>396</v>
      </c>
      <c r="G12" s="59">
        <f>SUM(G14:G17)</f>
        <v>9203</v>
      </c>
      <c r="H12" s="59">
        <f>SUM(H14:H17)</f>
        <v>2425</v>
      </c>
      <c r="I12" s="60">
        <f>SUM(I14:I17)</f>
        <v>1589</v>
      </c>
      <c r="J12" s="51"/>
      <c r="K12" s="58" t="s">
        <v>396</v>
      </c>
      <c r="L12" s="59">
        <f>SUM(L14:L17)</f>
        <v>9295</v>
      </c>
      <c r="M12" s="59">
        <f>SUM(M14:M17)</f>
        <v>1584</v>
      </c>
      <c r="N12" s="60">
        <f>SUM(N14:N17)</f>
        <v>932</v>
      </c>
      <c r="O12" s="51"/>
      <c r="P12" s="58" t="s">
        <v>396</v>
      </c>
      <c r="Q12" s="59">
        <f>SUM(Q14:Q17)</f>
        <v>9406</v>
      </c>
      <c r="R12" s="59">
        <f>SUM(R14:R17)</f>
        <v>1702</v>
      </c>
      <c r="S12" s="60">
        <f>SUM(S14:S17)</f>
        <v>944</v>
      </c>
      <c r="U12" s="58" t="s">
        <v>396</v>
      </c>
      <c r="V12" s="59">
        <f>SUM(V14:V17)</f>
        <v>5318</v>
      </c>
      <c r="W12" s="59">
        <f>SUM(W14:W17)</f>
        <v>1660</v>
      </c>
      <c r="X12" s="60">
        <f>SUM(X14:X17)</f>
        <v>912</v>
      </c>
    </row>
    <row r="13" spans="1:24">
      <c r="A13" s="51"/>
      <c r="B13" s="51"/>
      <c r="C13" s="51"/>
      <c r="D13" s="51"/>
      <c r="E13" s="51"/>
      <c r="F13" s="51"/>
      <c r="G13" s="51"/>
      <c r="H13" s="51"/>
      <c r="I13" s="51"/>
      <c r="J13" s="51"/>
      <c r="K13" s="51"/>
      <c r="L13" s="51"/>
      <c r="M13" s="51"/>
      <c r="N13" s="51"/>
      <c r="O13" s="51"/>
      <c r="P13" s="51"/>
      <c r="Q13" s="51"/>
      <c r="R13" s="51"/>
      <c r="S13" s="51"/>
      <c r="U13" s="82"/>
      <c r="V13" s="82"/>
      <c r="W13" s="82"/>
      <c r="X13" s="82"/>
    </row>
    <row r="14" spans="1:24">
      <c r="A14" s="61" t="s">
        <v>628</v>
      </c>
      <c r="B14" s="51">
        <v>4779</v>
      </c>
      <c r="C14" s="51">
        <v>743</v>
      </c>
      <c r="D14" s="38">
        <v>653</v>
      </c>
      <c r="E14" s="51"/>
      <c r="F14" s="61" t="s">
        <v>628</v>
      </c>
      <c r="G14" s="38">
        <v>4855</v>
      </c>
      <c r="H14" s="38">
        <v>744</v>
      </c>
      <c r="I14" s="38">
        <v>674</v>
      </c>
      <c r="J14" s="51"/>
      <c r="K14" s="61" t="s">
        <v>628</v>
      </c>
      <c r="L14" s="38">
        <v>4963</v>
      </c>
      <c r="M14" s="38">
        <v>0</v>
      </c>
      <c r="N14" s="38">
        <v>0</v>
      </c>
      <c r="O14" s="51"/>
      <c r="P14" s="61" t="s">
        <v>628</v>
      </c>
      <c r="Q14" s="38">
        <v>5087</v>
      </c>
      <c r="R14" s="38">
        <v>0</v>
      </c>
      <c r="S14" s="38">
        <v>0</v>
      </c>
      <c r="U14" s="61" t="s">
        <v>628</v>
      </c>
      <c r="V14" s="38"/>
      <c r="W14" s="38"/>
      <c r="X14" s="38"/>
    </row>
    <row r="15" spans="1:24">
      <c r="A15" s="62" t="s">
        <v>629</v>
      </c>
      <c r="B15" s="38">
        <v>1325</v>
      </c>
      <c r="C15" s="51">
        <v>529</v>
      </c>
      <c r="D15" s="38">
        <v>271</v>
      </c>
      <c r="E15" s="51"/>
      <c r="F15" s="62" t="s">
        <v>629</v>
      </c>
      <c r="G15" s="38">
        <v>1462</v>
      </c>
      <c r="H15" s="38">
        <v>475</v>
      </c>
      <c r="I15" s="38">
        <v>191</v>
      </c>
      <c r="J15" s="51"/>
      <c r="K15" s="62" t="s">
        <v>629</v>
      </c>
      <c r="L15" s="38">
        <v>1546</v>
      </c>
      <c r="M15" s="38">
        <v>369</v>
      </c>
      <c r="N15" s="38">
        <v>233</v>
      </c>
      <c r="O15" s="51"/>
      <c r="P15" s="62" t="s">
        <v>629</v>
      </c>
      <c r="Q15" s="38">
        <v>1523</v>
      </c>
      <c r="R15" s="38">
        <v>499</v>
      </c>
      <c r="S15" s="38">
        <v>239</v>
      </c>
      <c r="U15" s="62" t="s">
        <v>629</v>
      </c>
      <c r="V15" s="38">
        <v>3355</v>
      </c>
      <c r="W15" s="38">
        <v>605</v>
      </c>
      <c r="X15" s="38">
        <v>309</v>
      </c>
    </row>
    <row r="16" spans="1:24">
      <c r="A16" s="62" t="s">
        <v>630</v>
      </c>
      <c r="B16" s="38">
        <v>1967</v>
      </c>
      <c r="C16" s="51">
        <v>1138</v>
      </c>
      <c r="D16" s="38">
        <v>710</v>
      </c>
      <c r="E16" s="51"/>
      <c r="F16" s="62" t="s">
        <v>630</v>
      </c>
      <c r="G16" s="38">
        <v>1966</v>
      </c>
      <c r="H16" s="38">
        <v>1003</v>
      </c>
      <c r="I16" s="38">
        <v>585</v>
      </c>
      <c r="J16" s="51"/>
      <c r="K16" s="62" t="s">
        <v>630</v>
      </c>
      <c r="L16" s="38">
        <v>1789</v>
      </c>
      <c r="M16" s="38">
        <v>1015</v>
      </c>
      <c r="N16" s="38">
        <v>580</v>
      </c>
      <c r="O16" s="51"/>
      <c r="P16" s="62" t="s">
        <v>630</v>
      </c>
      <c r="Q16" s="38">
        <v>1799</v>
      </c>
      <c r="R16" s="38">
        <v>1043</v>
      </c>
      <c r="S16" s="38">
        <v>609</v>
      </c>
      <c r="U16" s="62" t="s">
        <v>630</v>
      </c>
      <c r="V16" s="38">
        <v>1963</v>
      </c>
      <c r="W16" s="38">
        <v>1015</v>
      </c>
      <c r="X16" s="38">
        <v>577</v>
      </c>
    </row>
    <row r="17" spans="1:24">
      <c r="A17" s="63" t="s">
        <v>631</v>
      </c>
      <c r="B17" s="38">
        <v>910</v>
      </c>
      <c r="C17" s="51">
        <v>894</v>
      </c>
      <c r="D17" s="38">
        <v>651</v>
      </c>
      <c r="E17" s="51"/>
      <c r="F17" s="63" t="s">
        <v>631</v>
      </c>
      <c r="G17" s="38">
        <v>920</v>
      </c>
      <c r="H17" s="38">
        <v>203</v>
      </c>
      <c r="I17" s="38">
        <v>139</v>
      </c>
      <c r="J17" s="51"/>
      <c r="K17" s="63" t="s">
        <v>631</v>
      </c>
      <c r="L17" s="38">
        <v>997</v>
      </c>
      <c r="M17" s="38">
        <v>200</v>
      </c>
      <c r="N17" s="38">
        <v>119</v>
      </c>
      <c r="O17" s="51"/>
      <c r="P17" s="63" t="s">
        <v>631</v>
      </c>
      <c r="Q17" s="38">
        <v>997</v>
      </c>
      <c r="R17" s="38">
        <v>160</v>
      </c>
      <c r="S17" s="38">
        <v>96</v>
      </c>
      <c r="U17" s="63" t="s">
        <v>631</v>
      </c>
      <c r="V17" s="38"/>
      <c r="W17" s="38">
        <v>40</v>
      </c>
      <c r="X17" s="38">
        <v>26</v>
      </c>
    </row>
  </sheetData>
  <mergeCells count="5">
    <mergeCell ref="A1:D1"/>
    <mergeCell ref="F1:I1"/>
    <mergeCell ref="K1:N1"/>
    <mergeCell ref="P1:S1"/>
    <mergeCell ref="U1:X1"/>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38"/>
  <dimension ref="A1:X17"/>
  <sheetViews>
    <sheetView topLeftCell="J1" workbookViewId="0">
      <selection activeCell="E1" sqref="E1"/>
    </sheetView>
  </sheetViews>
  <sheetFormatPr defaultRowHeight="15"/>
  <sheetData>
    <row r="1" spans="1:24">
      <c r="A1" s="152" t="s">
        <v>8</v>
      </c>
      <c r="B1" s="153"/>
      <c r="C1" s="153"/>
      <c r="D1" s="154"/>
      <c r="E1" s="51"/>
      <c r="F1" s="152" t="s">
        <v>7</v>
      </c>
      <c r="G1" s="153"/>
      <c r="H1" s="153"/>
      <c r="I1" s="154"/>
      <c r="J1" s="51"/>
      <c r="K1" s="152" t="s">
        <v>6</v>
      </c>
      <c r="L1" s="153"/>
      <c r="M1" s="153"/>
      <c r="N1" s="154"/>
      <c r="O1" s="51"/>
      <c r="P1" s="152" t="s">
        <v>479</v>
      </c>
      <c r="Q1" s="153"/>
      <c r="R1" s="153"/>
      <c r="S1" s="154"/>
      <c r="U1" s="152" t="s">
        <v>792</v>
      </c>
      <c r="V1" s="153"/>
      <c r="W1" s="153"/>
      <c r="X1" s="154"/>
    </row>
    <row r="2" spans="1:24">
      <c r="A2" s="52" t="s">
        <v>622</v>
      </c>
      <c r="B2" s="53" t="s">
        <v>627</v>
      </c>
      <c r="C2" s="53" t="s">
        <v>623</v>
      </c>
      <c r="D2" s="54" t="s">
        <v>624</v>
      </c>
      <c r="E2" s="51"/>
      <c r="F2" s="52" t="s">
        <v>622</v>
      </c>
      <c r="G2" s="53" t="s">
        <v>627</v>
      </c>
      <c r="H2" s="53" t="s">
        <v>623</v>
      </c>
      <c r="I2" s="54" t="s">
        <v>624</v>
      </c>
      <c r="J2" s="51"/>
      <c r="K2" s="52" t="s">
        <v>622</v>
      </c>
      <c r="L2" s="53" t="s">
        <v>627</v>
      </c>
      <c r="M2" s="53" t="s">
        <v>623</v>
      </c>
      <c r="N2" s="54" t="s">
        <v>624</v>
      </c>
      <c r="O2" s="51"/>
      <c r="P2" s="52" t="s">
        <v>622</v>
      </c>
      <c r="Q2" s="53" t="s">
        <v>627</v>
      </c>
      <c r="R2" s="53" t="s">
        <v>623</v>
      </c>
      <c r="S2" s="54" t="s">
        <v>624</v>
      </c>
      <c r="U2" s="52" t="s">
        <v>622</v>
      </c>
      <c r="V2" s="53" t="s">
        <v>627</v>
      </c>
      <c r="W2" s="53" t="s">
        <v>623</v>
      </c>
      <c r="X2" s="54" t="s">
        <v>624</v>
      </c>
    </row>
    <row r="3" spans="1:24">
      <c r="A3" s="55" t="s">
        <v>11</v>
      </c>
      <c r="B3" s="56">
        <v>106</v>
      </c>
      <c r="C3" s="56">
        <v>85</v>
      </c>
      <c r="D3" s="57">
        <v>9</v>
      </c>
      <c r="E3" s="51"/>
      <c r="F3" s="55" t="s">
        <v>11</v>
      </c>
      <c r="G3" s="38">
        <v>131</v>
      </c>
      <c r="H3" s="38">
        <v>49</v>
      </c>
      <c r="I3" s="57">
        <v>0</v>
      </c>
      <c r="J3" s="51"/>
      <c r="K3" s="55" t="s">
        <v>11</v>
      </c>
      <c r="L3" s="56" t="s">
        <v>478</v>
      </c>
      <c r="M3" s="56">
        <v>29</v>
      </c>
      <c r="N3" s="57">
        <v>26</v>
      </c>
      <c r="O3" s="51"/>
      <c r="P3" s="55" t="s">
        <v>11</v>
      </c>
      <c r="Q3" s="56" t="s">
        <v>478</v>
      </c>
      <c r="R3" s="56">
        <v>20</v>
      </c>
      <c r="S3" s="57">
        <v>5</v>
      </c>
      <c r="U3" s="55" t="s">
        <v>11</v>
      </c>
      <c r="V3" s="56">
        <v>160</v>
      </c>
      <c r="W3" s="56">
        <v>39</v>
      </c>
      <c r="X3" s="57">
        <v>22</v>
      </c>
    </row>
    <row r="4" spans="1:24">
      <c r="A4" s="55" t="s">
        <v>625</v>
      </c>
      <c r="B4" s="56">
        <v>319</v>
      </c>
      <c r="C4" s="56">
        <v>212</v>
      </c>
      <c r="D4" s="57">
        <v>104</v>
      </c>
      <c r="E4" s="51"/>
      <c r="F4" s="55" t="s">
        <v>625</v>
      </c>
      <c r="G4" s="38">
        <v>346</v>
      </c>
      <c r="H4" s="38">
        <v>93</v>
      </c>
      <c r="I4" s="57">
        <v>64</v>
      </c>
      <c r="J4" s="51"/>
      <c r="K4" s="55" t="s">
        <v>625</v>
      </c>
      <c r="L4" s="38">
        <v>348</v>
      </c>
      <c r="M4" s="38">
        <v>84</v>
      </c>
      <c r="N4" s="57">
        <v>62</v>
      </c>
      <c r="O4" s="51"/>
      <c r="P4" s="55" t="s">
        <v>625</v>
      </c>
      <c r="Q4" s="38">
        <v>395</v>
      </c>
      <c r="R4" s="38">
        <v>110</v>
      </c>
      <c r="S4" s="57">
        <v>72</v>
      </c>
      <c r="U4" s="55" t="s">
        <v>625</v>
      </c>
      <c r="V4" s="38"/>
      <c r="W4" s="38"/>
      <c r="X4" s="57"/>
    </row>
    <row r="5" spans="1:24">
      <c r="A5" s="55" t="s">
        <v>104</v>
      </c>
      <c r="B5" s="56">
        <v>2795</v>
      </c>
      <c r="C5" s="56">
        <v>1918</v>
      </c>
      <c r="D5" s="57">
        <v>1092</v>
      </c>
      <c r="E5" s="51"/>
      <c r="F5" s="55" t="s">
        <v>104</v>
      </c>
      <c r="G5" s="56" t="s">
        <v>478</v>
      </c>
      <c r="H5" s="56">
        <v>412</v>
      </c>
      <c r="I5" s="57">
        <v>225</v>
      </c>
      <c r="J5" s="51"/>
      <c r="K5" s="55" t="s">
        <v>104</v>
      </c>
      <c r="L5" s="56">
        <v>2991</v>
      </c>
      <c r="M5" s="38">
        <v>536</v>
      </c>
      <c r="N5" s="57">
        <v>360</v>
      </c>
      <c r="O5" s="51"/>
      <c r="P5" s="55" t="s">
        <v>104</v>
      </c>
      <c r="Q5" s="38">
        <v>2999</v>
      </c>
      <c r="R5" s="38">
        <v>506</v>
      </c>
      <c r="S5" s="57">
        <v>333</v>
      </c>
      <c r="U5" s="55" t="s">
        <v>104</v>
      </c>
      <c r="V5" s="38"/>
      <c r="W5" s="38">
        <v>894</v>
      </c>
      <c r="X5" s="57">
        <v>722</v>
      </c>
    </row>
    <row r="6" spans="1:24">
      <c r="A6" s="55" t="s">
        <v>16</v>
      </c>
      <c r="B6" s="38">
        <v>738</v>
      </c>
      <c r="C6" s="38">
        <v>522</v>
      </c>
      <c r="D6" s="57">
        <v>306</v>
      </c>
      <c r="E6" s="51"/>
      <c r="F6" s="55" t="s">
        <v>16</v>
      </c>
      <c r="G6" s="38">
        <v>749</v>
      </c>
      <c r="H6" s="38">
        <v>173</v>
      </c>
      <c r="I6" s="57">
        <v>140</v>
      </c>
      <c r="J6" s="51"/>
      <c r="K6" s="55" t="s">
        <v>16</v>
      </c>
      <c r="L6" s="38">
        <v>818</v>
      </c>
      <c r="M6" s="38">
        <v>161</v>
      </c>
      <c r="N6" s="57">
        <v>109</v>
      </c>
      <c r="O6" s="51"/>
      <c r="P6" s="55" t="s">
        <v>16</v>
      </c>
      <c r="Q6" s="38">
        <v>906</v>
      </c>
      <c r="R6" s="38">
        <v>235</v>
      </c>
      <c r="S6" s="57">
        <v>164</v>
      </c>
      <c r="U6" s="55" t="s">
        <v>16</v>
      </c>
      <c r="V6" s="38"/>
      <c r="W6" s="38">
        <v>181</v>
      </c>
      <c r="X6" s="57">
        <v>100</v>
      </c>
    </row>
    <row r="7" spans="1:24">
      <c r="A7" s="55" t="s">
        <v>633</v>
      </c>
      <c r="B7" s="38">
        <v>650</v>
      </c>
      <c r="C7" s="38">
        <v>416</v>
      </c>
      <c r="D7" s="57">
        <v>230</v>
      </c>
      <c r="E7" s="51"/>
      <c r="F7" s="55" t="s">
        <v>633</v>
      </c>
      <c r="G7" s="38">
        <v>708</v>
      </c>
      <c r="H7" s="38">
        <v>104</v>
      </c>
      <c r="I7" s="57">
        <v>77</v>
      </c>
      <c r="J7" s="51"/>
      <c r="K7" s="55" t="s">
        <v>633</v>
      </c>
      <c r="L7" s="38">
        <v>665</v>
      </c>
      <c r="M7" s="38">
        <v>198</v>
      </c>
      <c r="N7" s="57">
        <v>131</v>
      </c>
      <c r="O7" s="51"/>
      <c r="P7" s="55" t="s">
        <v>633</v>
      </c>
      <c r="Q7" s="38">
        <v>696</v>
      </c>
      <c r="R7" s="38">
        <v>204</v>
      </c>
      <c r="S7" s="57">
        <v>141</v>
      </c>
      <c r="U7" s="55" t="s">
        <v>633</v>
      </c>
      <c r="V7" s="38">
        <v>794</v>
      </c>
      <c r="W7" s="38">
        <v>188</v>
      </c>
      <c r="X7" s="57">
        <v>152</v>
      </c>
    </row>
    <row r="8" spans="1:24">
      <c r="A8" s="55" t="s">
        <v>19</v>
      </c>
      <c r="B8" s="38">
        <v>890</v>
      </c>
      <c r="C8" s="38">
        <v>635</v>
      </c>
      <c r="D8" s="57">
        <v>354</v>
      </c>
      <c r="E8" s="51"/>
      <c r="F8" s="55" t="s">
        <v>19</v>
      </c>
      <c r="G8" s="38">
        <v>969</v>
      </c>
      <c r="H8" s="38">
        <v>199</v>
      </c>
      <c r="I8" s="57">
        <v>122</v>
      </c>
      <c r="J8" s="51"/>
      <c r="K8" s="55" t="s">
        <v>19</v>
      </c>
      <c r="L8" s="38">
        <v>948</v>
      </c>
      <c r="M8" s="38">
        <v>207</v>
      </c>
      <c r="N8" s="57">
        <v>136</v>
      </c>
      <c r="O8" s="51"/>
      <c r="P8" s="55" t="s">
        <v>19</v>
      </c>
      <c r="Q8" s="38">
        <v>1039</v>
      </c>
      <c r="R8" s="38">
        <v>203</v>
      </c>
      <c r="S8" s="57">
        <v>117</v>
      </c>
      <c r="U8" s="55" t="s">
        <v>19</v>
      </c>
      <c r="V8" s="38">
        <v>1052</v>
      </c>
      <c r="W8" s="38">
        <v>159</v>
      </c>
      <c r="X8" s="57">
        <v>100</v>
      </c>
    </row>
    <row r="9" spans="1:24">
      <c r="A9" s="55" t="s">
        <v>21</v>
      </c>
      <c r="B9" s="38">
        <v>1439</v>
      </c>
      <c r="C9" s="38">
        <v>584</v>
      </c>
      <c r="D9" s="57">
        <v>336</v>
      </c>
      <c r="E9" s="51"/>
      <c r="F9" s="55" t="s">
        <v>21</v>
      </c>
      <c r="G9" s="38">
        <v>1490</v>
      </c>
      <c r="H9" s="38">
        <v>313</v>
      </c>
      <c r="I9" s="57">
        <v>191</v>
      </c>
      <c r="J9" s="51"/>
      <c r="K9" s="55" t="s">
        <v>21</v>
      </c>
      <c r="L9" s="38">
        <v>1420</v>
      </c>
      <c r="M9" s="38">
        <v>281</v>
      </c>
      <c r="N9" s="57">
        <v>173</v>
      </c>
      <c r="O9" s="51"/>
      <c r="P9" s="55" t="s">
        <v>21</v>
      </c>
      <c r="Q9" s="38">
        <v>1448</v>
      </c>
      <c r="R9" s="38">
        <v>310</v>
      </c>
      <c r="S9" s="57">
        <v>209</v>
      </c>
      <c r="U9" s="55" t="s">
        <v>21</v>
      </c>
      <c r="V9" s="38"/>
      <c r="W9" s="38"/>
      <c r="X9" s="57"/>
    </row>
    <row r="10" spans="1:24">
      <c r="A10" s="55" t="s">
        <v>626</v>
      </c>
      <c r="B10" s="38">
        <v>1184</v>
      </c>
      <c r="C10" s="38">
        <v>1182</v>
      </c>
      <c r="D10" s="57">
        <v>941</v>
      </c>
      <c r="E10" s="51"/>
      <c r="F10" s="55" t="s">
        <v>626</v>
      </c>
      <c r="G10" s="38">
        <v>1182</v>
      </c>
      <c r="H10" s="38">
        <v>113</v>
      </c>
      <c r="I10" s="57">
        <v>112</v>
      </c>
      <c r="J10" s="51"/>
      <c r="K10" s="55" t="s">
        <v>626</v>
      </c>
      <c r="L10" s="38">
        <v>1147</v>
      </c>
      <c r="M10" s="38">
        <v>114</v>
      </c>
      <c r="N10" s="57">
        <v>113</v>
      </c>
      <c r="O10" s="51"/>
      <c r="P10" s="55" t="s">
        <v>626</v>
      </c>
      <c r="Q10" s="38">
        <v>1141</v>
      </c>
      <c r="R10" s="38">
        <v>133</v>
      </c>
      <c r="S10" s="57">
        <v>129</v>
      </c>
      <c r="U10" s="55" t="s">
        <v>626</v>
      </c>
      <c r="V10" s="38">
        <v>1159</v>
      </c>
      <c r="W10" s="38">
        <v>122</v>
      </c>
      <c r="X10" s="57">
        <v>122</v>
      </c>
    </row>
    <row r="11" spans="1:24">
      <c r="A11" s="55" t="s">
        <v>25</v>
      </c>
      <c r="B11" s="38">
        <v>1690</v>
      </c>
      <c r="C11" s="38">
        <v>1186</v>
      </c>
      <c r="D11" s="57">
        <v>737</v>
      </c>
      <c r="E11" s="51"/>
      <c r="F11" s="55" t="s">
        <v>25</v>
      </c>
      <c r="G11" s="38">
        <v>1588</v>
      </c>
      <c r="H11" s="38">
        <v>380</v>
      </c>
      <c r="I11" s="57">
        <v>226</v>
      </c>
      <c r="J11" s="51"/>
      <c r="K11" s="55" t="s">
        <v>25</v>
      </c>
      <c r="L11" s="38">
        <v>1643</v>
      </c>
      <c r="M11" s="38">
        <v>781</v>
      </c>
      <c r="N11" s="57">
        <v>363</v>
      </c>
      <c r="O11" s="51"/>
      <c r="P11" s="55" t="s">
        <v>25</v>
      </c>
      <c r="Q11" s="56" t="s">
        <v>478</v>
      </c>
      <c r="R11" s="38">
        <v>693</v>
      </c>
      <c r="S11" s="57">
        <v>202</v>
      </c>
      <c r="U11" s="55" t="s">
        <v>25</v>
      </c>
      <c r="V11" s="56"/>
      <c r="W11" s="38"/>
      <c r="X11" s="57"/>
    </row>
    <row r="12" spans="1:24">
      <c r="A12" s="58" t="s">
        <v>396</v>
      </c>
      <c r="B12" s="59">
        <f>SUM(B14:B17)</f>
        <v>9115</v>
      </c>
      <c r="C12" s="59">
        <f>SUM(C14:C17)</f>
        <v>3995</v>
      </c>
      <c r="D12" s="60">
        <f>SUM(D14:D17)</f>
        <v>2772</v>
      </c>
      <c r="E12" s="51"/>
      <c r="F12" s="58" t="s">
        <v>396</v>
      </c>
      <c r="G12" s="59">
        <f>SUM(G14:G17)</f>
        <v>9203</v>
      </c>
      <c r="H12" s="59">
        <f>SUM(H14:H17)</f>
        <v>935</v>
      </c>
      <c r="I12" s="60">
        <f>SUM(I14:I17)</f>
        <v>662</v>
      </c>
      <c r="J12" s="51"/>
      <c r="K12" s="58" t="s">
        <v>396</v>
      </c>
      <c r="L12" s="59">
        <f>SUM(L14:L17)</f>
        <v>9295</v>
      </c>
      <c r="M12" s="59">
        <f>SUM(M14:M17)</f>
        <v>1357</v>
      </c>
      <c r="N12" s="60">
        <f>SUM(N14:N17)</f>
        <v>1015</v>
      </c>
      <c r="O12" s="51"/>
      <c r="P12" s="58" t="s">
        <v>396</v>
      </c>
      <c r="Q12" s="59">
        <f>SUM(Q14:Q17)</f>
        <v>9406</v>
      </c>
      <c r="R12" s="59">
        <f>SUM(R14:R17)</f>
        <v>1165</v>
      </c>
      <c r="S12" s="60">
        <f>SUM(S14:S17)</f>
        <v>794</v>
      </c>
      <c r="U12" s="58" t="s">
        <v>396</v>
      </c>
      <c r="V12" s="59">
        <f>SUM(V14:V17)</f>
        <v>5318</v>
      </c>
      <c r="W12" s="59">
        <f>SUM(W14:W17)</f>
        <v>1027</v>
      </c>
      <c r="X12" s="60">
        <f>SUM(X14:X17)</f>
        <v>758</v>
      </c>
    </row>
    <row r="13" spans="1:24">
      <c r="A13" s="51"/>
      <c r="B13" s="51"/>
      <c r="C13" s="51"/>
      <c r="D13" s="51"/>
      <c r="E13" s="51"/>
      <c r="F13" s="51"/>
      <c r="G13" s="51"/>
      <c r="H13" s="51"/>
      <c r="I13" s="51"/>
      <c r="J13" s="51"/>
      <c r="K13" s="51"/>
      <c r="L13" s="51"/>
      <c r="M13" s="51"/>
      <c r="N13" s="51"/>
      <c r="O13" s="51"/>
      <c r="P13" s="51"/>
      <c r="Q13" s="51"/>
      <c r="R13" s="51"/>
      <c r="S13" s="51"/>
      <c r="U13" s="82"/>
      <c r="V13" s="82"/>
      <c r="W13" s="82"/>
      <c r="X13" s="82"/>
    </row>
    <row r="14" spans="1:24">
      <c r="A14" s="61" t="s">
        <v>628</v>
      </c>
      <c r="B14" s="51">
        <v>4813</v>
      </c>
      <c r="C14" s="51">
        <v>1014</v>
      </c>
      <c r="D14" s="38">
        <v>870</v>
      </c>
      <c r="E14" s="51"/>
      <c r="F14" s="61" t="s">
        <v>628</v>
      </c>
      <c r="G14" s="38">
        <v>4855</v>
      </c>
      <c r="H14" s="38">
        <v>278</v>
      </c>
      <c r="I14" s="38">
        <v>216</v>
      </c>
      <c r="J14" s="51"/>
      <c r="K14" s="61" t="s">
        <v>628</v>
      </c>
      <c r="L14" s="38">
        <v>4963</v>
      </c>
      <c r="M14" s="38">
        <v>654</v>
      </c>
      <c r="N14" s="38">
        <v>540</v>
      </c>
      <c r="O14" s="51"/>
      <c r="P14" s="61" t="s">
        <v>628</v>
      </c>
      <c r="Q14" s="38">
        <v>5087</v>
      </c>
      <c r="R14" s="38">
        <v>459</v>
      </c>
      <c r="S14" s="38">
        <v>368</v>
      </c>
      <c r="U14" s="61" t="s">
        <v>628</v>
      </c>
      <c r="V14" s="38"/>
      <c r="W14" s="38"/>
      <c r="X14" s="38"/>
    </row>
    <row r="15" spans="1:24">
      <c r="A15" s="62" t="s">
        <v>629</v>
      </c>
      <c r="B15" s="38">
        <v>1343</v>
      </c>
      <c r="C15" s="51">
        <v>645</v>
      </c>
      <c r="D15" s="38">
        <v>330</v>
      </c>
      <c r="E15" s="51"/>
      <c r="F15" s="62" t="s">
        <v>629</v>
      </c>
      <c r="G15" s="38">
        <v>1462</v>
      </c>
      <c r="H15" s="38">
        <v>198</v>
      </c>
      <c r="I15" s="38">
        <v>131</v>
      </c>
      <c r="J15" s="51"/>
      <c r="K15" s="62" t="s">
        <v>629</v>
      </c>
      <c r="L15" s="38">
        <v>1546</v>
      </c>
      <c r="M15" s="38">
        <v>276</v>
      </c>
      <c r="N15" s="38">
        <v>171</v>
      </c>
      <c r="O15" s="51"/>
      <c r="P15" s="62" t="s">
        <v>629</v>
      </c>
      <c r="Q15" s="38">
        <v>1523</v>
      </c>
      <c r="R15" s="38">
        <v>199</v>
      </c>
      <c r="S15" s="38">
        <v>122</v>
      </c>
      <c r="U15" s="62" t="s">
        <v>629</v>
      </c>
      <c r="V15" s="38">
        <v>3355</v>
      </c>
      <c r="W15" s="38">
        <v>320</v>
      </c>
      <c r="X15" s="38">
        <v>227</v>
      </c>
    </row>
    <row r="16" spans="1:24">
      <c r="A16" s="62" t="s">
        <v>630</v>
      </c>
      <c r="B16" s="38">
        <v>2049</v>
      </c>
      <c r="C16" s="51">
        <v>1442</v>
      </c>
      <c r="D16" s="38">
        <v>921</v>
      </c>
      <c r="E16" s="51"/>
      <c r="F16" s="62" t="s">
        <v>630</v>
      </c>
      <c r="G16" s="38">
        <v>1966</v>
      </c>
      <c r="H16" s="38">
        <v>459</v>
      </c>
      <c r="I16" s="38">
        <v>315</v>
      </c>
      <c r="J16" s="51"/>
      <c r="K16" s="62" t="s">
        <v>630</v>
      </c>
      <c r="L16" s="38">
        <v>1789</v>
      </c>
      <c r="M16" s="38">
        <v>427</v>
      </c>
      <c r="N16" s="38">
        <v>304</v>
      </c>
      <c r="O16" s="51"/>
      <c r="P16" s="62" t="s">
        <v>630</v>
      </c>
      <c r="Q16" s="38">
        <v>1799</v>
      </c>
      <c r="R16" s="38">
        <v>507</v>
      </c>
      <c r="S16" s="38">
        <v>304</v>
      </c>
      <c r="U16" s="62" t="s">
        <v>630</v>
      </c>
      <c r="V16" s="38">
        <v>1963</v>
      </c>
      <c r="W16" s="38">
        <v>589</v>
      </c>
      <c r="X16" s="38">
        <v>451</v>
      </c>
    </row>
    <row r="17" spans="1:24">
      <c r="A17" s="63" t="s">
        <v>631</v>
      </c>
      <c r="B17" s="38">
        <v>910</v>
      </c>
      <c r="C17" s="51">
        <v>894</v>
      </c>
      <c r="D17" s="38">
        <v>651</v>
      </c>
      <c r="E17" s="51"/>
      <c r="F17" s="63" t="s">
        <v>631</v>
      </c>
      <c r="G17" s="38">
        <v>920</v>
      </c>
      <c r="H17" s="38">
        <v>0</v>
      </c>
      <c r="I17" s="38">
        <v>0</v>
      </c>
      <c r="J17" s="51"/>
      <c r="K17" s="63" t="s">
        <v>631</v>
      </c>
      <c r="L17" s="38">
        <v>997</v>
      </c>
      <c r="M17" s="38">
        <v>0</v>
      </c>
      <c r="N17" s="38">
        <v>0</v>
      </c>
      <c r="O17" s="51"/>
      <c r="P17" s="63" t="s">
        <v>631</v>
      </c>
      <c r="Q17" s="38">
        <v>997</v>
      </c>
      <c r="R17" s="38">
        <v>0</v>
      </c>
      <c r="S17" s="38">
        <v>0</v>
      </c>
      <c r="U17" s="63" t="s">
        <v>631</v>
      </c>
      <c r="V17" s="38"/>
      <c r="W17" s="38">
        <v>118</v>
      </c>
      <c r="X17" s="38">
        <v>80</v>
      </c>
    </row>
  </sheetData>
  <mergeCells count="5">
    <mergeCell ref="A1:D1"/>
    <mergeCell ref="F1:I1"/>
    <mergeCell ref="K1:N1"/>
    <mergeCell ref="P1:S1"/>
    <mergeCell ref="U1:X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3</vt:i4>
      </vt:variant>
    </vt:vector>
  </HeadingPairs>
  <TitlesOfParts>
    <vt:vector size="62" baseType="lpstr">
      <vt:lpstr>InstID</vt:lpstr>
      <vt:lpstr>Data Form</vt:lpstr>
      <vt:lpstr>Final 2012 Results</vt:lpstr>
      <vt:lpstr>Results 2013</vt:lpstr>
      <vt:lpstr>Inst List</vt:lpstr>
      <vt:lpstr>1B (OLD)</vt:lpstr>
      <vt:lpstr>FourYrs_3A</vt:lpstr>
      <vt:lpstr>FourYrs_3B</vt:lpstr>
      <vt:lpstr>FourYrs_3C</vt:lpstr>
      <vt:lpstr>LINCOLN_1A</vt:lpstr>
      <vt:lpstr>HSSU_1A</vt:lpstr>
      <vt:lpstr>HSSU_2A</vt:lpstr>
      <vt:lpstr>HSSU_2B</vt:lpstr>
      <vt:lpstr>HSSU_4A</vt:lpstr>
      <vt:lpstr>HSSU_4B</vt:lpstr>
      <vt:lpstr>LINCOLN_2A</vt:lpstr>
      <vt:lpstr>LINCOLN_2B</vt:lpstr>
      <vt:lpstr>Lincoln_4A</vt:lpstr>
      <vt:lpstr>Lincoln_4B</vt:lpstr>
      <vt:lpstr>MSSU_1A</vt:lpstr>
      <vt:lpstr>MSSU_2A</vt:lpstr>
      <vt:lpstr>MSSU_2B</vt:lpstr>
      <vt:lpstr>MSSU_4A</vt:lpstr>
      <vt:lpstr>MSSU_4B</vt:lpstr>
      <vt:lpstr>MSU_1A</vt:lpstr>
      <vt:lpstr>MSU_2A</vt:lpstr>
      <vt:lpstr>MSU_2B</vt:lpstr>
      <vt:lpstr>MSU_4A</vt:lpstr>
      <vt:lpstr>MSU_4B</vt:lpstr>
      <vt:lpstr>NWMSU_1A</vt:lpstr>
      <vt:lpstr>NWMSU_2A</vt:lpstr>
      <vt:lpstr>NWMSU_2B</vt:lpstr>
      <vt:lpstr>NWMSU_4A</vt:lpstr>
      <vt:lpstr>NWMSU_4B</vt:lpstr>
      <vt:lpstr>SEMO_1A</vt:lpstr>
      <vt:lpstr>SEMO_2A</vt:lpstr>
      <vt:lpstr>SEMO_2B</vt:lpstr>
      <vt:lpstr>SEMO_4A</vt:lpstr>
      <vt:lpstr>SEMO_4B</vt:lpstr>
      <vt:lpstr>TRUMAN_1A</vt:lpstr>
      <vt:lpstr>TRUMAN_2A</vt:lpstr>
      <vt:lpstr>TRUMAN_2B</vt:lpstr>
      <vt:lpstr>TRUMAN_4A</vt:lpstr>
      <vt:lpstr>TRUMAN_4B</vt:lpstr>
      <vt:lpstr>UCMO_1A</vt:lpstr>
      <vt:lpstr>UCMO_2A</vt:lpstr>
      <vt:lpstr>UCMO_2B</vt:lpstr>
      <vt:lpstr>UCMO_4A</vt:lpstr>
      <vt:lpstr>UCMO_4B</vt:lpstr>
      <vt:lpstr>UM_1A</vt:lpstr>
      <vt:lpstr>UM_2A</vt:lpstr>
      <vt:lpstr>UM_2B</vt:lpstr>
      <vt:lpstr>UM_4A</vt:lpstr>
      <vt:lpstr>UM_4B</vt:lpstr>
      <vt:lpstr>WESTERN_1A</vt:lpstr>
      <vt:lpstr>WESTERN_2A</vt:lpstr>
      <vt:lpstr>WESTERN_2B</vt:lpstr>
      <vt:lpstr>WESTERN_4A</vt:lpstr>
      <vt:lpstr>WESTERN_4B</vt:lpstr>
      <vt:lpstr>_4YRS_1B_AVERAGES</vt:lpstr>
      <vt:lpstr>UCMO_2A</vt:lpstr>
      <vt:lpstr>UM_1A!UMSYSTEM_1A</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dferlazz</dc:creator>
  <cp:lastModifiedBy>Damon Ferlazzo</cp:lastModifiedBy>
  <cp:lastPrinted>2012-05-01T15:07:58Z</cp:lastPrinted>
  <dcterms:created xsi:type="dcterms:W3CDTF">2012-04-20T19:30:56Z</dcterms:created>
  <dcterms:modified xsi:type="dcterms:W3CDTF">2013-07-03T18:01:09Z</dcterms:modified>
</cp:coreProperties>
</file>